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0" yWindow="105" windowWidth="12045" windowHeight="9975" tabRatio="842" activeTab="3"/>
  </bookViews>
  <sheets>
    <sheet name="FORMATO ESTADO SITUACION" sheetId="3" r:id="rId1"/>
    <sheet name="ESTADO DE RESULTADOS EBITDA" sheetId="33" r:id="rId2"/>
    <sheet name="Presupuesto Ingresos" sheetId="38" r:id="rId3"/>
    <sheet name="Presupuesto Gastos" sheetId="39" r:id="rId4"/>
    <sheet name="FORMATO ESTADO RESULTADOS" sheetId="4" r:id="rId5"/>
    <sheet name="PARTICIPACIÓN ACC" sheetId="37" r:id="rId6"/>
  </sheets>
  <definedNames>
    <definedName name="_xlnm._FilterDatabase" localSheetId="4" hidden="1">'FORMATO ESTADO RESULTADOS'!$B$19:$F$358</definedName>
    <definedName name="_xlnm._FilterDatabase" localSheetId="0" hidden="1">'FORMATO ESTADO SITUACION'!$B$19:$F$361</definedName>
    <definedName name="_xlnm._FilterDatabase" localSheetId="3" hidden="1">'Presupuesto Gastos'!$A$21:$AV$269</definedName>
  </definedNames>
  <calcPr calcId="125725"/>
</workbook>
</file>

<file path=xl/calcChain.xml><?xml version="1.0" encoding="utf-8"?>
<calcChain xmlns="http://schemas.openxmlformats.org/spreadsheetml/2006/main">
  <c r="AF269" i="39"/>
  <c r="AE269"/>
  <c r="AF268"/>
  <c r="AE268"/>
  <c r="AD267"/>
  <c r="AD266" s="1"/>
  <c r="AC267"/>
  <c r="AC266" s="1"/>
  <c r="AA267"/>
  <c r="AA266" s="1"/>
  <c r="Z267"/>
  <c r="Z266" s="1"/>
  <c r="Y267"/>
  <c r="Y266" s="1"/>
  <c r="X267"/>
  <c r="X266" s="1"/>
  <c r="W267"/>
  <c r="U267"/>
  <c r="U266" s="1"/>
  <c r="S267"/>
  <c r="S266" s="1"/>
  <c r="Q267"/>
  <c r="Q266" s="1"/>
  <c r="O267"/>
  <c r="O266" s="1"/>
  <c r="M267"/>
  <c r="M266" s="1"/>
  <c r="L267"/>
  <c r="L266" s="1"/>
  <c r="K267"/>
  <c r="K266" s="1"/>
  <c r="J267"/>
  <c r="J266" s="1"/>
  <c r="I267"/>
  <c r="I266" s="1"/>
  <c r="H267"/>
  <c r="H266" s="1"/>
  <c r="G267"/>
  <c r="G266" s="1"/>
  <c r="F267"/>
  <c r="F266" s="1"/>
  <c r="D267"/>
  <c r="D266" s="1"/>
  <c r="W266"/>
  <c r="V266"/>
  <c r="AF265"/>
  <c r="AF264" s="1"/>
  <c r="AF263" s="1"/>
  <c r="AE265"/>
  <c r="AE264" s="1"/>
  <c r="AE263" s="1"/>
  <c r="AD264"/>
  <c r="AD263" s="1"/>
  <c r="AC264"/>
  <c r="AA264"/>
  <c r="Z264"/>
  <c r="Y264"/>
  <c r="Y263" s="1"/>
  <c r="X264"/>
  <c r="X263" s="1"/>
  <c r="W264"/>
  <c r="W263" s="1"/>
  <c r="U264"/>
  <c r="S264"/>
  <c r="Q264"/>
  <c r="O264"/>
  <c r="O263" s="1"/>
  <c r="N264"/>
  <c r="M264"/>
  <c r="L264"/>
  <c r="K264"/>
  <c r="K263" s="1"/>
  <c r="J264"/>
  <c r="I264"/>
  <c r="H264"/>
  <c r="G264"/>
  <c r="G263" s="1"/>
  <c r="F264"/>
  <c r="D264"/>
  <c r="AC263"/>
  <c r="AA263"/>
  <c r="Z263"/>
  <c r="V263"/>
  <c r="U263"/>
  <c r="S263"/>
  <c r="Q263"/>
  <c r="N263"/>
  <c r="M263"/>
  <c r="L263"/>
  <c r="J263"/>
  <c r="I263"/>
  <c r="H263"/>
  <c r="F263"/>
  <c r="D263"/>
  <c r="AF262"/>
  <c r="AF261" s="1"/>
  <c r="AE262"/>
  <c r="AE261" s="1"/>
  <c r="AD261"/>
  <c r="AC261"/>
  <c r="AA261"/>
  <c r="Z261"/>
  <c r="Y261"/>
  <c r="W261"/>
  <c r="U261"/>
  <c r="S261"/>
  <c r="Q261"/>
  <c r="O261"/>
  <c r="M261"/>
  <c r="L261"/>
  <c r="K261"/>
  <c r="J261"/>
  <c r="I261"/>
  <c r="I258" s="1"/>
  <c r="H261"/>
  <c r="G261"/>
  <c r="F261"/>
  <c r="D261"/>
  <c r="AF260"/>
  <c r="AF259" s="1"/>
  <c r="AE260"/>
  <c r="AE259" s="1"/>
  <c r="AD259"/>
  <c r="AC259"/>
  <c r="AA259"/>
  <c r="Z259"/>
  <c r="Y259"/>
  <c r="X259"/>
  <c r="X258" s="1"/>
  <c r="W259"/>
  <c r="V259"/>
  <c r="V258" s="1"/>
  <c r="U259"/>
  <c r="S259"/>
  <c r="Q259"/>
  <c r="P259"/>
  <c r="P258" s="1"/>
  <c r="P257" s="1"/>
  <c r="O259"/>
  <c r="O258" s="1"/>
  <c r="N259"/>
  <c r="N258" s="1"/>
  <c r="M259"/>
  <c r="L259"/>
  <c r="K259"/>
  <c r="J259"/>
  <c r="I259"/>
  <c r="H259"/>
  <c r="G259"/>
  <c r="F259"/>
  <c r="D259"/>
  <c r="R258"/>
  <c r="R257" s="1"/>
  <c r="M258"/>
  <c r="E257"/>
  <c r="AF256"/>
  <c r="AF255" s="1"/>
  <c r="AF254" s="1"/>
  <c r="AE256"/>
  <c r="AE255" s="1"/>
  <c r="AE254" s="1"/>
  <c r="AC255"/>
  <c r="AC254" s="1"/>
  <c r="AA255"/>
  <c r="AA254" s="1"/>
  <c r="Y255"/>
  <c r="Y254" s="1"/>
  <c r="X255"/>
  <c r="W255"/>
  <c r="W254" s="1"/>
  <c r="V255"/>
  <c r="V254" s="1"/>
  <c r="U255"/>
  <c r="U254" s="1"/>
  <c r="S255"/>
  <c r="S254" s="1"/>
  <c r="Q255"/>
  <c r="Q254" s="1"/>
  <c r="O255"/>
  <c r="O254" s="1"/>
  <c r="M255"/>
  <c r="M254" s="1"/>
  <c r="L255"/>
  <c r="L254" s="1"/>
  <c r="K255"/>
  <c r="K254" s="1"/>
  <c r="J255"/>
  <c r="J254" s="1"/>
  <c r="I255"/>
  <c r="I254" s="1"/>
  <c r="H255"/>
  <c r="H254" s="1"/>
  <c r="G255"/>
  <c r="G254" s="1"/>
  <c r="AD254"/>
  <c r="Z254"/>
  <c r="X254"/>
  <c r="F254"/>
  <c r="D254"/>
  <c r="AF253"/>
  <c r="AF252" s="1"/>
  <c r="AE253"/>
  <c r="AE252" s="1"/>
  <c r="AD252"/>
  <c r="AC252"/>
  <c r="AA252"/>
  <c r="Z252"/>
  <c r="Y252"/>
  <c r="X252"/>
  <c r="W252"/>
  <c r="V252"/>
  <c r="U252"/>
  <c r="S252"/>
  <c r="Q252"/>
  <c r="O252"/>
  <c r="N252"/>
  <c r="M252"/>
  <c r="L252"/>
  <c r="K252"/>
  <c r="J252"/>
  <c r="I252"/>
  <c r="H252"/>
  <c r="G252"/>
  <c r="F252"/>
  <c r="D252"/>
  <c r="AF251"/>
  <c r="AF250" s="1"/>
  <c r="AF249" s="1"/>
  <c r="AE251"/>
  <c r="AE250" s="1"/>
  <c r="AD250"/>
  <c r="AC250"/>
  <c r="AA250"/>
  <c r="Z250"/>
  <c r="Y250"/>
  <c r="X250"/>
  <c r="W250"/>
  <c r="V250"/>
  <c r="U250"/>
  <c r="S250"/>
  <c r="Q250"/>
  <c r="O250"/>
  <c r="N250"/>
  <c r="M250"/>
  <c r="L250"/>
  <c r="K250"/>
  <c r="J250"/>
  <c r="I250"/>
  <c r="H250"/>
  <c r="G250"/>
  <c r="F250"/>
  <c r="D250"/>
  <c r="Z249"/>
  <c r="AF248"/>
  <c r="AF247" s="1"/>
  <c r="AE248"/>
  <c r="AE247" s="1"/>
  <c r="AD247"/>
  <c r="AC247"/>
  <c r="AA247"/>
  <c r="Z247"/>
  <c r="Y247"/>
  <c r="X247"/>
  <c r="W247"/>
  <c r="U247"/>
  <c r="S247"/>
  <c r="Q247"/>
  <c r="O247"/>
  <c r="M247"/>
  <c r="L247"/>
  <c r="K247"/>
  <c r="J247"/>
  <c r="J238" s="1"/>
  <c r="I247"/>
  <c r="H247"/>
  <c r="G247"/>
  <c r="F247"/>
  <c r="F238" s="1"/>
  <c r="D247"/>
  <c r="AF246"/>
  <c r="AF245" s="1"/>
  <c r="AE246"/>
  <c r="AE245" s="1"/>
  <c r="AD245"/>
  <c r="AC245"/>
  <c r="AA245"/>
  <c r="Z245"/>
  <c r="Y245"/>
  <c r="X245"/>
  <c r="W245"/>
  <c r="V245"/>
  <c r="U245"/>
  <c r="U238" s="1"/>
  <c r="S245"/>
  <c r="R245"/>
  <c r="Q245"/>
  <c r="O245"/>
  <c r="N245"/>
  <c r="M245"/>
  <c r="L245"/>
  <c r="K245"/>
  <c r="J245"/>
  <c r="I245"/>
  <c r="H245"/>
  <c r="G245"/>
  <c r="F245"/>
  <c r="D245"/>
  <c r="AF244"/>
  <c r="AE244"/>
  <c r="AF243"/>
  <c r="AE243"/>
  <c r="AF242"/>
  <c r="AE242"/>
  <c r="AF241"/>
  <c r="AE241"/>
  <c r="AF240"/>
  <c r="AE240"/>
  <c r="AE239" s="1"/>
  <c r="AD239"/>
  <c r="AC239"/>
  <c r="AA239"/>
  <c r="Z239"/>
  <c r="Y239"/>
  <c r="X239"/>
  <c r="W239"/>
  <c r="V239"/>
  <c r="U239"/>
  <c r="S239"/>
  <c r="Q239"/>
  <c r="O239"/>
  <c r="N239"/>
  <c r="N238" s="1"/>
  <c r="M239"/>
  <c r="L239"/>
  <c r="K239"/>
  <c r="J239"/>
  <c r="I239"/>
  <c r="H239"/>
  <c r="G239"/>
  <c r="F239"/>
  <c r="D239"/>
  <c r="W238"/>
  <c r="R238"/>
  <c r="R237" s="1"/>
  <c r="P238"/>
  <c r="P237" s="1"/>
  <c r="E237"/>
  <c r="AF236"/>
  <c r="AF235" s="1"/>
  <c r="AF234" s="1"/>
  <c r="AE236"/>
  <c r="AE235" s="1"/>
  <c r="AE234" s="1"/>
  <c r="AD235"/>
  <c r="AD234" s="1"/>
  <c r="AC235"/>
  <c r="AC234" s="1"/>
  <c r="AA235"/>
  <c r="AA234" s="1"/>
  <c r="Z235"/>
  <c r="Z234" s="1"/>
  <c r="Y235"/>
  <c r="Y234" s="1"/>
  <c r="X235"/>
  <c r="X234" s="1"/>
  <c r="W235"/>
  <c r="W234" s="1"/>
  <c r="V235"/>
  <c r="V234" s="1"/>
  <c r="U235"/>
  <c r="U234" s="1"/>
  <c r="S235"/>
  <c r="S234" s="1"/>
  <c r="Q235"/>
  <c r="Q234" s="1"/>
  <c r="O235"/>
  <c r="O234" s="1"/>
  <c r="M235"/>
  <c r="M234" s="1"/>
  <c r="L235"/>
  <c r="L234" s="1"/>
  <c r="K235"/>
  <c r="K234" s="1"/>
  <c r="J235"/>
  <c r="I235"/>
  <c r="I234" s="1"/>
  <c r="H235"/>
  <c r="H234" s="1"/>
  <c r="G235"/>
  <c r="G234" s="1"/>
  <c r="F235"/>
  <c r="F234" s="1"/>
  <c r="D235"/>
  <c r="D234" s="1"/>
  <c r="J234"/>
  <c r="AF233"/>
  <c r="AF232" s="1"/>
  <c r="AF231" s="1"/>
  <c r="AE233"/>
  <c r="AE232" s="1"/>
  <c r="AE231" s="1"/>
  <c r="AD232"/>
  <c r="AD231" s="1"/>
  <c r="AC232"/>
  <c r="AA232"/>
  <c r="AA231" s="1"/>
  <c r="Z232"/>
  <c r="Z231" s="1"/>
  <c r="Y232"/>
  <c r="Y231" s="1"/>
  <c r="X232"/>
  <c r="X231" s="1"/>
  <c r="W232"/>
  <c r="W231" s="1"/>
  <c r="V232"/>
  <c r="V231" s="1"/>
  <c r="U232"/>
  <c r="U231" s="1"/>
  <c r="S232"/>
  <c r="S231" s="1"/>
  <c r="Q232"/>
  <c r="Q231" s="1"/>
  <c r="O232"/>
  <c r="M232"/>
  <c r="M231" s="1"/>
  <c r="L232"/>
  <c r="L231" s="1"/>
  <c r="K232"/>
  <c r="K231" s="1"/>
  <c r="J232"/>
  <c r="J231" s="1"/>
  <c r="I232"/>
  <c r="I231" s="1"/>
  <c r="H232"/>
  <c r="H231" s="1"/>
  <c r="G232"/>
  <c r="G231" s="1"/>
  <c r="F232"/>
  <c r="F231" s="1"/>
  <c r="D232"/>
  <c r="D231" s="1"/>
  <c r="AC231"/>
  <c r="O231"/>
  <c r="AF230"/>
  <c r="AF229" s="1"/>
  <c r="AE230"/>
  <c r="AE229" s="1"/>
  <c r="AD229"/>
  <c r="AC229"/>
  <c r="AA229"/>
  <c r="Z229"/>
  <c r="Y229"/>
  <c r="W229"/>
  <c r="V229"/>
  <c r="U229"/>
  <c r="S229"/>
  <c r="Q229"/>
  <c r="O229"/>
  <c r="M229"/>
  <c r="L229"/>
  <c r="K229"/>
  <c r="J229"/>
  <c r="I229"/>
  <c r="H229"/>
  <c r="G229"/>
  <c r="F229"/>
  <c r="D229"/>
  <c r="AF228"/>
  <c r="AE228"/>
  <c r="AF227"/>
  <c r="AE227"/>
  <c r="AD226"/>
  <c r="AD225" s="1"/>
  <c r="AC226"/>
  <c r="AA226"/>
  <c r="Z226"/>
  <c r="Y226"/>
  <c r="Y225" s="1"/>
  <c r="X226"/>
  <c r="X225" s="1"/>
  <c r="W226"/>
  <c r="V226"/>
  <c r="U226"/>
  <c r="S226"/>
  <c r="Q226"/>
  <c r="O226"/>
  <c r="M226"/>
  <c r="L226"/>
  <c r="K226"/>
  <c r="J226"/>
  <c r="I226"/>
  <c r="H226"/>
  <c r="G226"/>
  <c r="F226"/>
  <c r="D226"/>
  <c r="AC225"/>
  <c r="T224"/>
  <c r="R224"/>
  <c r="P224"/>
  <c r="N224"/>
  <c r="E224"/>
  <c r="AF223"/>
  <c r="AF222" s="1"/>
  <c r="AE222"/>
  <c r="AD222"/>
  <c r="AB222"/>
  <c r="AF221"/>
  <c r="AF220" s="1"/>
  <c r="AE220"/>
  <c r="AD220"/>
  <c r="AB220"/>
  <c r="AE219"/>
  <c r="AD219"/>
  <c r="AF218"/>
  <c r="AE218"/>
  <c r="AF217"/>
  <c r="AF216" s="1"/>
  <c r="AE217"/>
  <c r="AD216"/>
  <c r="AC216"/>
  <c r="AB216"/>
  <c r="AA216"/>
  <c r="Z216"/>
  <c r="Y216"/>
  <c r="X216"/>
  <c r="W216"/>
  <c r="V216"/>
  <c r="U216"/>
  <c r="S216"/>
  <c r="R216"/>
  <c r="Q216"/>
  <c r="P216"/>
  <c r="O216"/>
  <c r="N216"/>
  <c r="M216"/>
  <c r="L216"/>
  <c r="K216"/>
  <c r="J216"/>
  <c r="I216"/>
  <c r="H216"/>
  <c r="G216"/>
  <c r="F216"/>
  <c r="D216"/>
  <c r="AF215"/>
  <c r="AE215"/>
  <c r="AF214"/>
  <c r="AE214"/>
  <c r="AF213"/>
  <c r="AE213"/>
  <c r="AF212"/>
  <c r="AE212"/>
  <c r="AF211"/>
  <c r="AE211"/>
  <c r="AF210"/>
  <c r="AE210"/>
  <c r="AD209"/>
  <c r="AC209"/>
  <c r="AB209"/>
  <c r="AA209"/>
  <c r="Z209"/>
  <c r="Y209"/>
  <c r="X209"/>
  <c r="W209"/>
  <c r="V209"/>
  <c r="U209"/>
  <c r="S209"/>
  <c r="R209"/>
  <c r="Q209"/>
  <c r="P209"/>
  <c r="O209"/>
  <c r="N209"/>
  <c r="M209"/>
  <c r="L209"/>
  <c r="K209"/>
  <c r="J209"/>
  <c r="I209"/>
  <c r="H209"/>
  <c r="G209"/>
  <c r="F209"/>
  <c r="D209"/>
  <c r="AF208"/>
  <c r="AF206" s="1"/>
  <c r="AE208"/>
  <c r="AF207"/>
  <c r="AE207"/>
  <c r="AD206"/>
  <c r="AC206"/>
  <c r="AB206"/>
  <c r="AA206"/>
  <c r="Z206"/>
  <c r="Y206"/>
  <c r="X206"/>
  <c r="W206"/>
  <c r="V206"/>
  <c r="U206"/>
  <c r="S206"/>
  <c r="R206"/>
  <c r="Q206"/>
  <c r="P206"/>
  <c r="O206"/>
  <c r="N206"/>
  <c r="M206"/>
  <c r="L206"/>
  <c r="K206"/>
  <c r="J206"/>
  <c r="I206"/>
  <c r="H206"/>
  <c r="G206"/>
  <c r="F206"/>
  <c r="D206"/>
  <c r="AF205"/>
  <c r="AE205"/>
  <c r="AF204"/>
  <c r="AE204"/>
  <c r="AF203"/>
  <c r="AE203"/>
  <c r="AF202"/>
  <c r="AE202"/>
  <c r="AD201"/>
  <c r="AC201"/>
  <c r="AB201"/>
  <c r="AA201"/>
  <c r="Z201"/>
  <c r="Y201"/>
  <c r="X201"/>
  <c r="W201"/>
  <c r="V201"/>
  <c r="U201"/>
  <c r="S201"/>
  <c r="R201"/>
  <c r="Q201"/>
  <c r="P201"/>
  <c r="O201"/>
  <c r="N201"/>
  <c r="M201"/>
  <c r="L201"/>
  <c r="K201"/>
  <c r="J201"/>
  <c r="I201"/>
  <c r="H201"/>
  <c r="G201"/>
  <c r="F201"/>
  <c r="D201"/>
  <c r="AF200"/>
  <c r="AE200"/>
  <c r="AF199"/>
  <c r="AF197" s="1"/>
  <c r="AE199"/>
  <c r="AF198"/>
  <c r="AE198"/>
  <c r="AD197"/>
  <c r="AC197"/>
  <c r="AB197"/>
  <c r="AA197"/>
  <c r="Z197"/>
  <c r="Y197"/>
  <c r="X197"/>
  <c r="W197"/>
  <c r="V197"/>
  <c r="U197"/>
  <c r="S197"/>
  <c r="R197"/>
  <c r="Q197"/>
  <c r="P197"/>
  <c r="O197"/>
  <c r="N197"/>
  <c r="M197"/>
  <c r="L197"/>
  <c r="K197"/>
  <c r="J197"/>
  <c r="I197"/>
  <c r="H197"/>
  <c r="G197"/>
  <c r="F197"/>
  <c r="D197"/>
  <c r="AF196"/>
  <c r="AE196"/>
  <c r="AF195"/>
  <c r="AE195"/>
  <c r="AF194"/>
  <c r="AE194"/>
  <c r="AF193"/>
  <c r="AE193"/>
  <c r="AF192"/>
  <c r="AE192"/>
  <c r="AD191"/>
  <c r="AC191"/>
  <c r="AB191"/>
  <c r="AA191"/>
  <c r="Z191"/>
  <c r="Y191"/>
  <c r="X191"/>
  <c r="W191"/>
  <c r="V191"/>
  <c r="U191"/>
  <c r="S191"/>
  <c r="R191"/>
  <c r="Q191"/>
  <c r="P191"/>
  <c r="O191"/>
  <c r="N191"/>
  <c r="M191"/>
  <c r="L191"/>
  <c r="K191"/>
  <c r="J191"/>
  <c r="I191"/>
  <c r="H191"/>
  <c r="G191"/>
  <c r="F191"/>
  <c r="D191"/>
  <c r="AF190"/>
  <c r="AE190"/>
  <c r="AF189"/>
  <c r="AE189"/>
  <c r="AF188"/>
  <c r="AE188"/>
  <c r="AD187"/>
  <c r="AC187"/>
  <c r="AB187"/>
  <c r="AA187"/>
  <c r="Z187"/>
  <c r="Y187"/>
  <c r="X187"/>
  <c r="W187"/>
  <c r="V187"/>
  <c r="U187"/>
  <c r="S187"/>
  <c r="R187"/>
  <c r="Q187"/>
  <c r="P187"/>
  <c r="O187"/>
  <c r="N187"/>
  <c r="M187"/>
  <c r="L187"/>
  <c r="K187"/>
  <c r="J187"/>
  <c r="I187"/>
  <c r="H187"/>
  <c r="G187"/>
  <c r="F187"/>
  <c r="D187"/>
  <c r="AF186"/>
  <c r="AE186"/>
  <c r="AF185"/>
  <c r="AE185"/>
  <c r="AF184"/>
  <c r="AE184"/>
  <c r="AF183"/>
  <c r="AE183"/>
  <c r="AF182"/>
  <c r="AE182"/>
  <c r="AF181"/>
  <c r="AE181"/>
  <c r="AF180"/>
  <c r="AE180"/>
  <c r="AF179"/>
  <c r="AE179"/>
  <c r="AF178"/>
  <c r="AE178"/>
  <c r="AF177"/>
  <c r="AE177"/>
  <c r="AF176"/>
  <c r="AE176"/>
  <c r="AF175"/>
  <c r="AE175"/>
  <c r="AF174"/>
  <c r="AE174"/>
  <c r="AF173"/>
  <c r="AE173"/>
  <c r="AD172"/>
  <c r="AC172"/>
  <c r="AB172"/>
  <c r="AA172"/>
  <c r="Z172"/>
  <c r="Y172"/>
  <c r="X172"/>
  <c r="W172"/>
  <c r="V172"/>
  <c r="U172"/>
  <c r="S172"/>
  <c r="R172"/>
  <c r="Q172"/>
  <c r="P172"/>
  <c r="O172"/>
  <c r="N172"/>
  <c r="M172"/>
  <c r="L172"/>
  <c r="K172"/>
  <c r="J172"/>
  <c r="I172"/>
  <c r="H172"/>
  <c r="G172"/>
  <c r="F172"/>
  <c r="D172"/>
  <c r="AF171"/>
  <c r="AE171"/>
  <c r="AF170"/>
  <c r="AE170"/>
  <c r="AD169"/>
  <c r="AC169"/>
  <c r="AB169"/>
  <c r="AA169"/>
  <c r="Z169"/>
  <c r="Y169"/>
  <c r="X169"/>
  <c r="W169"/>
  <c r="U169"/>
  <c r="S169"/>
  <c r="R169"/>
  <c r="Q169"/>
  <c r="P169"/>
  <c r="O169"/>
  <c r="N169"/>
  <c r="M169"/>
  <c r="L169"/>
  <c r="K169"/>
  <c r="J169"/>
  <c r="I169"/>
  <c r="H169"/>
  <c r="G169"/>
  <c r="F169"/>
  <c r="D169"/>
  <c r="Z168"/>
  <c r="AF167"/>
  <c r="AE167"/>
  <c r="AF166"/>
  <c r="AE166"/>
  <c r="AF165"/>
  <c r="AE165"/>
  <c r="AF164"/>
  <c r="AE164"/>
  <c r="AF163"/>
  <c r="AE163"/>
  <c r="AF162"/>
  <c r="AE162"/>
  <c r="AD161"/>
  <c r="AC161"/>
  <c r="AB161"/>
  <c r="AA161"/>
  <c r="Z161"/>
  <c r="Y161"/>
  <c r="X161"/>
  <c r="W161"/>
  <c r="V161"/>
  <c r="U161"/>
  <c r="S161"/>
  <c r="R161"/>
  <c r="Q161"/>
  <c r="P161"/>
  <c r="O161"/>
  <c r="N161"/>
  <c r="M161"/>
  <c r="L161"/>
  <c r="K161"/>
  <c r="J161"/>
  <c r="I161"/>
  <c r="H161"/>
  <c r="G161"/>
  <c r="F161"/>
  <c r="D161"/>
  <c r="AF160"/>
  <c r="AE160"/>
  <c r="AF159"/>
  <c r="AE159"/>
  <c r="AF158"/>
  <c r="AE158"/>
  <c r="AD157"/>
  <c r="AC157"/>
  <c r="AB157"/>
  <c r="AA157"/>
  <c r="Z157"/>
  <c r="Y157"/>
  <c r="X157"/>
  <c r="W157"/>
  <c r="V157"/>
  <c r="U157"/>
  <c r="S157"/>
  <c r="R157"/>
  <c r="Q157"/>
  <c r="P157"/>
  <c r="O157"/>
  <c r="N157"/>
  <c r="M157"/>
  <c r="L157"/>
  <c r="K157"/>
  <c r="J157"/>
  <c r="I157"/>
  <c r="H157"/>
  <c r="G157"/>
  <c r="F157"/>
  <c r="D157"/>
  <c r="AF156"/>
  <c r="AE156"/>
  <c r="AF155"/>
  <c r="AE155"/>
  <c r="AF154"/>
  <c r="AE154"/>
  <c r="AF153"/>
  <c r="AE153"/>
  <c r="AF152"/>
  <c r="AE152"/>
  <c r="AD151"/>
  <c r="AC151"/>
  <c r="AB151"/>
  <c r="AA151"/>
  <c r="Z151"/>
  <c r="Y151"/>
  <c r="X151"/>
  <c r="W151"/>
  <c r="V151"/>
  <c r="U151"/>
  <c r="S151"/>
  <c r="R151"/>
  <c r="Q151"/>
  <c r="P151"/>
  <c r="O151"/>
  <c r="N151"/>
  <c r="M151"/>
  <c r="L151"/>
  <c r="K151"/>
  <c r="J151"/>
  <c r="I151"/>
  <c r="H151"/>
  <c r="G151"/>
  <c r="F151"/>
  <c r="D151"/>
  <c r="AF150"/>
  <c r="AE150"/>
  <c r="AF149"/>
  <c r="AE149"/>
  <c r="AF148"/>
  <c r="AE148"/>
  <c r="AD147"/>
  <c r="AC147"/>
  <c r="AB147"/>
  <c r="AA147"/>
  <c r="Z147"/>
  <c r="Y147"/>
  <c r="X147"/>
  <c r="W147"/>
  <c r="V147"/>
  <c r="U147"/>
  <c r="S147"/>
  <c r="R147"/>
  <c r="Q147"/>
  <c r="P147"/>
  <c r="O147"/>
  <c r="N147"/>
  <c r="M147"/>
  <c r="L147"/>
  <c r="K147"/>
  <c r="J147"/>
  <c r="I147"/>
  <c r="H147"/>
  <c r="G147"/>
  <c r="F147"/>
  <c r="D147"/>
  <c r="AF146"/>
  <c r="AE146"/>
  <c r="AF145"/>
  <c r="AF143" s="1"/>
  <c r="AE145"/>
  <c r="AF144"/>
  <c r="AE144"/>
  <c r="AD143"/>
  <c r="AC143"/>
  <c r="AB143"/>
  <c r="AA143"/>
  <c r="Z143"/>
  <c r="Y143"/>
  <c r="X143"/>
  <c r="W143"/>
  <c r="V143"/>
  <c r="U143"/>
  <c r="S143"/>
  <c r="R143"/>
  <c r="Q143"/>
  <c r="P143"/>
  <c r="O143"/>
  <c r="N143"/>
  <c r="M143"/>
  <c r="L143"/>
  <c r="K143"/>
  <c r="J143"/>
  <c r="I143"/>
  <c r="H143"/>
  <c r="G143"/>
  <c r="F143"/>
  <c r="D143"/>
  <c r="T142"/>
  <c r="E141"/>
  <c r="AF140"/>
  <c r="AF139" s="1"/>
  <c r="AF138" s="1"/>
  <c r="AE140"/>
  <c r="AE139" s="1"/>
  <c r="AE138" s="1"/>
  <c r="AD139"/>
  <c r="AD138" s="1"/>
  <c r="AC139"/>
  <c r="AC138" s="1"/>
  <c r="AB139"/>
  <c r="AA139"/>
  <c r="Z139"/>
  <c r="Z138" s="1"/>
  <c r="Y139"/>
  <c r="Y138" s="1"/>
  <c r="W139"/>
  <c r="W138" s="1"/>
  <c r="U139"/>
  <c r="S139"/>
  <c r="S138" s="1"/>
  <c r="R139"/>
  <c r="R138" s="1"/>
  <c r="Q139"/>
  <c r="Q138" s="1"/>
  <c r="O139"/>
  <c r="O138" s="1"/>
  <c r="N139"/>
  <c r="N138" s="1"/>
  <c r="M139"/>
  <c r="M138" s="1"/>
  <c r="L139"/>
  <c r="L138" s="1"/>
  <c r="K139"/>
  <c r="K138" s="1"/>
  <c r="J139"/>
  <c r="J138" s="1"/>
  <c r="I139"/>
  <c r="I138" s="1"/>
  <c r="H139"/>
  <c r="H138" s="1"/>
  <c r="G139"/>
  <c r="G138" s="1"/>
  <c r="F139"/>
  <c r="F138" s="1"/>
  <c r="D139"/>
  <c r="D138" s="1"/>
  <c r="AB138"/>
  <c r="AA138"/>
  <c r="X138"/>
  <c r="V138"/>
  <c r="U138"/>
  <c r="AF137"/>
  <c r="AF136" s="1"/>
  <c r="AE137"/>
  <c r="AE136" s="1"/>
  <c r="AD136"/>
  <c r="AC136"/>
  <c r="AB136"/>
  <c r="AA136"/>
  <c r="Z136"/>
  <c r="Y136"/>
  <c r="X136"/>
  <c r="W136"/>
  <c r="U136"/>
  <c r="S136"/>
  <c r="R136"/>
  <c r="Q136"/>
  <c r="P136"/>
  <c r="O136"/>
  <c r="N136"/>
  <c r="M136"/>
  <c r="L136"/>
  <c r="K136"/>
  <c r="J136"/>
  <c r="I136"/>
  <c r="H136"/>
  <c r="G136"/>
  <c r="F136"/>
  <c r="D136"/>
  <c r="AF135"/>
  <c r="AE135"/>
  <c r="AF134"/>
  <c r="AE134"/>
  <c r="AF133"/>
  <c r="AE133"/>
  <c r="AD132"/>
  <c r="AC132"/>
  <c r="AB132"/>
  <c r="AA132"/>
  <c r="Z132"/>
  <c r="Y132"/>
  <c r="X132"/>
  <c r="W132"/>
  <c r="V132"/>
  <c r="V128" s="1"/>
  <c r="U132"/>
  <c r="S132"/>
  <c r="R132"/>
  <c r="Q132"/>
  <c r="P132"/>
  <c r="O132"/>
  <c r="N132"/>
  <c r="M132"/>
  <c r="L132"/>
  <c r="K132"/>
  <c r="J132"/>
  <c r="I132"/>
  <c r="H132"/>
  <c r="G132"/>
  <c r="F132"/>
  <c r="D132"/>
  <c r="AF131"/>
  <c r="AE131"/>
  <c r="AF130"/>
  <c r="AE130"/>
  <c r="AD129"/>
  <c r="AC129"/>
  <c r="AB129"/>
  <c r="AA129"/>
  <c r="Z129"/>
  <c r="Y129"/>
  <c r="X129"/>
  <c r="W129"/>
  <c r="U129"/>
  <c r="S129"/>
  <c r="R129"/>
  <c r="Q129"/>
  <c r="P129"/>
  <c r="O129"/>
  <c r="N129"/>
  <c r="M129"/>
  <c r="L129"/>
  <c r="K129"/>
  <c r="J129"/>
  <c r="I129"/>
  <c r="H129"/>
  <c r="G129"/>
  <c r="F129"/>
  <c r="D129"/>
  <c r="AF127"/>
  <c r="AF126" s="1"/>
  <c r="AF125" s="1"/>
  <c r="AE127"/>
  <c r="AE126" s="1"/>
  <c r="AE125" s="1"/>
  <c r="AD126"/>
  <c r="AC126"/>
  <c r="AB126"/>
  <c r="AB125" s="1"/>
  <c r="AA126"/>
  <c r="AA125" s="1"/>
  <c r="Z126"/>
  <c r="Z125" s="1"/>
  <c r="Y126"/>
  <c r="Y125" s="1"/>
  <c r="X126"/>
  <c r="X125" s="1"/>
  <c r="W126"/>
  <c r="W125" s="1"/>
  <c r="U126"/>
  <c r="U125" s="1"/>
  <c r="S126"/>
  <c r="S125" s="1"/>
  <c r="R126"/>
  <c r="R125" s="1"/>
  <c r="Q126"/>
  <c r="Q125" s="1"/>
  <c r="P126"/>
  <c r="P125" s="1"/>
  <c r="O126"/>
  <c r="O125" s="1"/>
  <c r="N126"/>
  <c r="N125" s="1"/>
  <c r="M126"/>
  <c r="M125" s="1"/>
  <c r="L126"/>
  <c r="K126"/>
  <c r="K125" s="1"/>
  <c r="J126"/>
  <c r="J125" s="1"/>
  <c r="I126"/>
  <c r="I125" s="1"/>
  <c r="H126"/>
  <c r="H125" s="1"/>
  <c r="G126"/>
  <c r="F126"/>
  <c r="F125" s="1"/>
  <c r="D126"/>
  <c r="D125" s="1"/>
  <c r="AD125"/>
  <c r="AC125"/>
  <c r="V125"/>
  <c r="L125"/>
  <c r="G125"/>
  <c r="AF124"/>
  <c r="AE124"/>
  <c r="AF123"/>
  <c r="AE123"/>
  <c r="AF122"/>
  <c r="AE122"/>
  <c r="AD121"/>
  <c r="AC121"/>
  <c r="AA121"/>
  <c r="Z121"/>
  <c r="Y121"/>
  <c r="X121"/>
  <c r="W121"/>
  <c r="V121"/>
  <c r="U121"/>
  <c r="S121"/>
  <c r="R121"/>
  <c r="Q121"/>
  <c r="P121"/>
  <c r="O121"/>
  <c r="N121"/>
  <c r="M121"/>
  <c r="L121"/>
  <c r="K121"/>
  <c r="J121"/>
  <c r="I121"/>
  <c r="H121"/>
  <c r="G121"/>
  <c r="F121"/>
  <c r="D121"/>
  <c r="AF120"/>
  <c r="AE120"/>
  <c r="AF119"/>
  <c r="AE119"/>
  <c r="AF118"/>
  <c r="AE118"/>
  <c r="AF117"/>
  <c r="AE117"/>
  <c r="AF116"/>
  <c r="AE116"/>
  <c r="AF115"/>
  <c r="AE115"/>
  <c r="AF114"/>
  <c r="AE114"/>
  <c r="AF113"/>
  <c r="AE113"/>
  <c r="AF112"/>
  <c r="AE112"/>
  <c r="AF111"/>
  <c r="AE111"/>
  <c r="AF110"/>
  <c r="AE110"/>
  <c r="AF109"/>
  <c r="AE109"/>
  <c r="AF108"/>
  <c r="AE108"/>
  <c r="AF107"/>
  <c r="AE107"/>
  <c r="AD106"/>
  <c r="AC106"/>
  <c r="AB106"/>
  <c r="AA106"/>
  <c r="Z106"/>
  <c r="Y106"/>
  <c r="X106"/>
  <c r="W106"/>
  <c r="V106"/>
  <c r="U106"/>
  <c r="S106"/>
  <c r="R106"/>
  <c r="Q106"/>
  <c r="P106"/>
  <c r="O106"/>
  <c r="N106"/>
  <c r="M106"/>
  <c r="L106"/>
  <c r="K106"/>
  <c r="J106"/>
  <c r="I106"/>
  <c r="H106"/>
  <c r="G106"/>
  <c r="F106"/>
  <c r="D106"/>
  <c r="AF105"/>
  <c r="AE105"/>
  <c r="AF104"/>
  <c r="AE104"/>
  <c r="AF103"/>
  <c r="AE103"/>
  <c r="AF102"/>
  <c r="AE102"/>
  <c r="AD101"/>
  <c r="AC101"/>
  <c r="AB101"/>
  <c r="AA101"/>
  <c r="Z101"/>
  <c r="Y101"/>
  <c r="X101"/>
  <c r="W101"/>
  <c r="V101"/>
  <c r="U101"/>
  <c r="S101"/>
  <c r="R101"/>
  <c r="Q101"/>
  <c r="P101"/>
  <c r="O101"/>
  <c r="N101"/>
  <c r="M101"/>
  <c r="L101"/>
  <c r="K101"/>
  <c r="J101"/>
  <c r="I101"/>
  <c r="H101"/>
  <c r="G101"/>
  <c r="F101"/>
  <c r="D101"/>
  <c r="AF100"/>
  <c r="AE100"/>
  <c r="AF99"/>
  <c r="AE99"/>
  <c r="AF98"/>
  <c r="AE98"/>
  <c r="AF97"/>
  <c r="AE97"/>
  <c r="AF96"/>
  <c r="AE96"/>
  <c r="AF95"/>
  <c r="AE95"/>
  <c r="AD94"/>
  <c r="AC94"/>
  <c r="AB94"/>
  <c r="AA94"/>
  <c r="Z94"/>
  <c r="Y94"/>
  <c r="X94"/>
  <c r="W94"/>
  <c r="V94"/>
  <c r="U94"/>
  <c r="S94"/>
  <c r="R94"/>
  <c r="Q94"/>
  <c r="P94"/>
  <c r="O94"/>
  <c r="N94"/>
  <c r="M94"/>
  <c r="L94"/>
  <c r="K94"/>
  <c r="J94"/>
  <c r="I94"/>
  <c r="H94"/>
  <c r="G94"/>
  <c r="F94"/>
  <c r="D94"/>
  <c r="AF93"/>
  <c r="AE93"/>
  <c r="AF92"/>
  <c r="AE92"/>
  <c r="AF91"/>
  <c r="AE91"/>
  <c r="AF90"/>
  <c r="AE90"/>
  <c r="AD89"/>
  <c r="AC89"/>
  <c r="AB89"/>
  <c r="AA89"/>
  <c r="Z89"/>
  <c r="Y89"/>
  <c r="X89"/>
  <c r="W89"/>
  <c r="V89"/>
  <c r="U89"/>
  <c r="S89"/>
  <c r="R89"/>
  <c r="Q89"/>
  <c r="P89"/>
  <c r="O89"/>
  <c r="N89"/>
  <c r="M89"/>
  <c r="L89"/>
  <c r="K89"/>
  <c r="J89"/>
  <c r="I89"/>
  <c r="H89"/>
  <c r="G89"/>
  <c r="F89"/>
  <c r="D89"/>
  <c r="AF88"/>
  <c r="AE88"/>
  <c r="AF87"/>
  <c r="AE87"/>
  <c r="AF86"/>
  <c r="AE86"/>
  <c r="AF85"/>
  <c r="AE85"/>
  <c r="AF84"/>
  <c r="AE84"/>
  <c r="AF83"/>
  <c r="AE83"/>
  <c r="AF82"/>
  <c r="AE82"/>
  <c r="AF81"/>
  <c r="AE81"/>
  <c r="AD80"/>
  <c r="AC80"/>
  <c r="AB80"/>
  <c r="AA80"/>
  <c r="Z80"/>
  <c r="Y80"/>
  <c r="X80"/>
  <c r="W80"/>
  <c r="V80"/>
  <c r="U80"/>
  <c r="S80"/>
  <c r="R80"/>
  <c r="Q80"/>
  <c r="P80"/>
  <c r="O80"/>
  <c r="N80"/>
  <c r="M80"/>
  <c r="L80"/>
  <c r="K80"/>
  <c r="J80"/>
  <c r="I80"/>
  <c r="H80"/>
  <c r="G80"/>
  <c r="F80"/>
  <c r="D80"/>
  <c r="AF79"/>
  <c r="AE79"/>
  <c r="AF78"/>
  <c r="AE78"/>
  <c r="AF77"/>
  <c r="AE77"/>
  <c r="AF76"/>
  <c r="AE76"/>
  <c r="AF75"/>
  <c r="AE75"/>
  <c r="AF74"/>
  <c r="AE74"/>
  <c r="AD73"/>
  <c r="AC73"/>
  <c r="AB73"/>
  <c r="AA73"/>
  <c r="Z73"/>
  <c r="Y73"/>
  <c r="X73"/>
  <c r="W73"/>
  <c r="V73"/>
  <c r="U73"/>
  <c r="S73"/>
  <c r="R73"/>
  <c r="Q73"/>
  <c r="P73"/>
  <c r="O73"/>
  <c r="N73"/>
  <c r="M73"/>
  <c r="L73"/>
  <c r="K73"/>
  <c r="J73"/>
  <c r="I73"/>
  <c r="H73"/>
  <c r="G73"/>
  <c r="F73"/>
  <c r="D73"/>
  <c r="AF72"/>
  <c r="AE72"/>
  <c r="AF71"/>
  <c r="AE71"/>
  <c r="AF70"/>
  <c r="AE70"/>
  <c r="AF69"/>
  <c r="AE69"/>
  <c r="AF68"/>
  <c r="AE68"/>
  <c r="AF67"/>
  <c r="AE67"/>
  <c r="AF66"/>
  <c r="AE66"/>
  <c r="AF65"/>
  <c r="AE65"/>
  <c r="AF64"/>
  <c r="AE64"/>
  <c r="AF63"/>
  <c r="AE63"/>
  <c r="AF62"/>
  <c r="AE62"/>
  <c r="AF61"/>
  <c r="AE61"/>
  <c r="AE60"/>
  <c r="AF59"/>
  <c r="AE59"/>
  <c r="AF58"/>
  <c r="AE58"/>
  <c r="AF57"/>
  <c r="AE57"/>
  <c r="AF56"/>
  <c r="AE56"/>
  <c r="AD55"/>
  <c r="AC55"/>
  <c r="AB55"/>
  <c r="AA55"/>
  <c r="Z55"/>
  <c r="Y55"/>
  <c r="X55"/>
  <c r="W55"/>
  <c r="V55"/>
  <c r="U55"/>
  <c r="S55"/>
  <c r="R55"/>
  <c r="Q55"/>
  <c r="P55"/>
  <c r="O55"/>
  <c r="N55"/>
  <c r="M55"/>
  <c r="L55"/>
  <c r="K55"/>
  <c r="J55"/>
  <c r="I55"/>
  <c r="H55"/>
  <c r="G55"/>
  <c r="F55"/>
  <c r="D55"/>
  <c r="AF54"/>
  <c r="AE54"/>
  <c r="AF53"/>
  <c r="AE53"/>
  <c r="AF52"/>
  <c r="AE52"/>
  <c r="AF51"/>
  <c r="AE51"/>
  <c r="AD50"/>
  <c r="AC50"/>
  <c r="AB50"/>
  <c r="AA50"/>
  <c r="Z50"/>
  <c r="Y50"/>
  <c r="X50"/>
  <c r="W50"/>
  <c r="V50"/>
  <c r="U50"/>
  <c r="S50"/>
  <c r="R50"/>
  <c r="Q50"/>
  <c r="P50"/>
  <c r="O50"/>
  <c r="N50"/>
  <c r="M50"/>
  <c r="L50"/>
  <c r="K50"/>
  <c r="J50"/>
  <c r="I50"/>
  <c r="H50"/>
  <c r="G50"/>
  <c r="F50"/>
  <c r="D50"/>
  <c r="AF48"/>
  <c r="AE48"/>
  <c r="AF47"/>
  <c r="AE47"/>
  <c r="AF46"/>
  <c r="AE46"/>
  <c r="AF45"/>
  <c r="AE45"/>
  <c r="AF44"/>
  <c r="AE44"/>
  <c r="AF43"/>
  <c r="AE43"/>
  <c r="AD42"/>
  <c r="AC42"/>
  <c r="AB42"/>
  <c r="AA42"/>
  <c r="Z42"/>
  <c r="Y42"/>
  <c r="X42"/>
  <c r="W42"/>
  <c r="V42"/>
  <c r="U42"/>
  <c r="S42"/>
  <c r="R42"/>
  <c r="Q42"/>
  <c r="P42"/>
  <c r="O42"/>
  <c r="N42"/>
  <c r="M42"/>
  <c r="L42"/>
  <c r="K42"/>
  <c r="J42"/>
  <c r="I42"/>
  <c r="H42"/>
  <c r="G42"/>
  <c r="F42"/>
  <c r="D42"/>
  <c r="AF41"/>
  <c r="AE41"/>
  <c r="AF40"/>
  <c r="AE40"/>
  <c r="AF39"/>
  <c r="AE39"/>
  <c r="AD38"/>
  <c r="AC38"/>
  <c r="AB38"/>
  <c r="AA38"/>
  <c r="Z38"/>
  <c r="Y38"/>
  <c r="X38"/>
  <c r="W38"/>
  <c r="V38"/>
  <c r="U38"/>
  <c r="S38"/>
  <c r="R38"/>
  <c r="Q38"/>
  <c r="P38"/>
  <c r="O38"/>
  <c r="N38"/>
  <c r="M38"/>
  <c r="L38"/>
  <c r="K38"/>
  <c r="J38"/>
  <c r="I38"/>
  <c r="H38"/>
  <c r="G38"/>
  <c r="F38"/>
  <c r="D38"/>
  <c r="AE37"/>
  <c r="N37"/>
  <c r="AF37" s="1"/>
  <c r="AE36"/>
  <c r="N36"/>
  <c r="AF36" s="1"/>
  <c r="AF35"/>
  <c r="AE35"/>
  <c r="AE34"/>
  <c r="N34"/>
  <c r="AF34" s="1"/>
  <c r="AF33"/>
  <c r="AE33"/>
  <c r="AD32"/>
  <c r="AC32"/>
  <c r="AB32"/>
  <c r="AB23" s="1"/>
  <c r="AA32"/>
  <c r="Z32"/>
  <c r="Y32"/>
  <c r="X32"/>
  <c r="W32"/>
  <c r="V32"/>
  <c r="U32"/>
  <c r="S32"/>
  <c r="R32"/>
  <c r="Q32"/>
  <c r="P32"/>
  <c r="O32"/>
  <c r="M32"/>
  <c r="L32"/>
  <c r="K32"/>
  <c r="J32"/>
  <c r="I32"/>
  <c r="H32"/>
  <c r="G32"/>
  <c r="F32"/>
  <c r="D32"/>
  <c r="AF31"/>
  <c r="AE31"/>
  <c r="AF30"/>
  <c r="AE30"/>
  <c r="AF29"/>
  <c r="AE29"/>
  <c r="AD28"/>
  <c r="AC28"/>
  <c r="AB28"/>
  <c r="AA28"/>
  <c r="Z28"/>
  <c r="Y28"/>
  <c r="X28"/>
  <c r="W28"/>
  <c r="V28"/>
  <c r="U28"/>
  <c r="S28"/>
  <c r="R28"/>
  <c r="Q28"/>
  <c r="P28"/>
  <c r="O28"/>
  <c r="N28"/>
  <c r="M28"/>
  <c r="L28"/>
  <c r="K28"/>
  <c r="J28"/>
  <c r="I28"/>
  <c r="H28"/>
  <c r="G28"/>
  <c r="F28"/>
  <c r="D28"/>
  <c r="AF27"/>
  <c r="AE27"/>
  <c r="AF26"/>
  <c r="AE26"/>
  <c r="AF25"/>
  <c r="AE25"/>
  <c r="AD24"/>
  <c r="AC24"/>
  <c r="AB24"/>
  <c r="AA24"/>
  <c r="Z24"/>
  <c r="Y24"/>
  <c r="X24"/>
  <c r="W24"/>
  <c r="V24"/>
  <c r="U24"/>
  <c r="S24"/>
  <c r="R24"/>
  <c r="Q24"/>
  <c r="P24"/>
  <c r="O24"/>
  <c r="N24"/>
  <c r="M24"/>
  <c r="L24"/>
  <c r="K24"/>
  <c r="J24"/>
  <c r="I24"/>
  <c r="H24"/>
  <c r="G24"/>
  <c r="F24"/>
  <c r="E24"/>
  <c r="E23" s="1"/>
  <c r="E22" s="1"/>
  <c r="D24"/>
  <c r="AF45" i="38"/>
  <c r="AF44" s="1"/>
  <c r="AE45"/>
  <c r="V45"/>
  <c r="AE44"/>
  <c r="AD44"/>
  <c r="AC44"/>
  <c r="AA44"/>
  <c r="Z44"/>
  <c r="Y44"/>
  <c r="X44"/>
  <c r="W44"/>
  <c r="V44"/>
  <c r="U44"/>
  <c r="S44"/>
  <c r="R44"/>
  <c r="Q44"/>
  <c r="O44"/>
  <c r="N44"/>
  <c r="M44"/>
  <c r="L44"/>
  <c r="K44"/>
  <c r="J44"/>
  <c r="I44"/>
  <c r="H44"/>
  <c r="G44"/>
  <c r="F44"/>
  <c r="D44"/>
  <c r="AF43"/>
  <c r="AF42" s="1"/>
  <c r="AF41" s="1"/>
  <c r="AE43"/>
  <c r="AE42" s="1"/>
  <c r="AD42"/>
  <c r="AD41" s="1"/>
  <c r="AC42"/>
  <c r="AC41" s="1"/>
  <c r="AB42"/>
  <c r="AA42"/>
  <c r="Z42"/>
  <c r="Y42"/>
  <c r="Y41" s="1"/>
  <c r="X42"/>
  <c r="W42"/>
  <c r="V42"/>
  <c r="U42"/>
  <c r="U41" s="1"/>
  <c r="S42"/>
  <c r="R42"/>
  <c r="Q42"/>
  <c r="O42"/>
  <c r="O41" s="1"/>
  <c r="N42"/>
  <c r="M42"/>
  <c r="L42"/>
  <c r="K42"/>
  <c r="K41" s="1"/>
  <c r="J42"/>
  <c r="I42"/>
  <c r="H42"/>
  <c r="G42"/>
  <c r="G41" s="1"/>
  <c r="F42"/>
  <c r="D42"/>
  <c r="AE41"/>
  <c r="AB41"/>
  <c r="AA41"/>
  <c r="X41"/>
  <c r="W41"/>
  <c r="S41"/>
  <c r="R41"/>
  <c r="N41"/>
  <c r="M41"/>
  <c r="J41"/>
  <c r="I41"/>
  <c r="F41"/>
  <c r="E41"/>
  <c r="E21" s="1"/>
  <c r="D41"/>
  <c r="AE40"/>
  <c r="AE39" s="1"/>
  <c r="J40"/>
  <c r="AD39"/>
  <c r="AC39"/>
  <c r="AC38" s="1"/>
  <c r="AC37" s="1"/>
  <c r="AB39"/>
  <c r="AB38" s="1"/>
  <c r="AB37" s="1"/>
  <c r="AB21" s="1"/>
  <c r="AA39"/>
  <c r="Z39"/>
  <c r="Y39"/>
  <c r="Y38" s="1"/>
  <c r="X39"/>
  <c r="X38" s="1"/>
  <c r="X37" s="1"/>
  <c r="W39"/>
  <c r="V39"/>
  <c r="U39"/>
  <c r="U38" s="1"/>
  <c r="U37" s="1"/>
  <c r="S39"/>
  <c r="S38" s="1"/>
  <c r="S37" s="1"/>
  <c r="S21" s="1"/>
  <c r="Q39"/>
  <c r="O39"/>
  <c r="O38" s="1"/>
  <c r="M39"/>
  <c r="K39"/>
  <c r="K38" s="1"/>
  <c r="K37" s="1"/>
  <c r="K21" s="1"/>
  <c r="I39"/>
  <c r="H39"/>
  <c r="G39"/>
  <c r="G38" s="1"/>
  <c r="F39"/>
  <c r="F38" s="1"/>
  <c r="D39"/>
  <c r="AE38"/>
  <c r="AE37" s="1"/>
  <c r="AD38"/>
  <c r="AD37" s="1"/>
  <c r="AA38"/>
  <c r="AA37" s="1"/>
  <c r="Z38"/>
  <c r="Z37" s="1"/>
  <c r="W38"/>
  <c r="W37" s="1"/>
  <c r="V38"/>
  <c r="V37" s="1"/>
  <c r="Q38"/>
  <c r="Q37" s="1"/>
  <c r="M38"/>
  <c r="M37" s="1"/>
  <c r="I38"/>
  <c r="I37" s="1"/>
  <c r="H38"/>
  <c r="H37" s="1"/>
  <c r="D38"/>
  <c r="D37" s="1"/>
  <c r="Y37"/>
  <c r="O37"/>
  <c r="G37"/>
  <c r="F37"/>
  <c r="E37"/>
  <c r="AF36"/>
  <c r="AF35" s="1"/>
  <c r="AE36"/>
  <c r="AE35" s="1"/>
  <c r="AE34" s="1"/>
  <c r="AD35"/>
  <c r="AD34" s="1"/>
  <c r="AC35"/>
  <c r="AC34" s="1"/>
  <c r="AB35"/>
  <c r="AA35"/>
  <c r="Z35"/>
  <c r="Z34" s="1"/>
  <c r="Y35"/>
  <c r="Y34" s="1"/>
  <c r="X35"/>
  <c r="W35"/>
  <c r="V35"/>
  <c r="V34" s="1"/>
  <c r="U35"/>
  <c r="U34" s="1"/>
  <c r="S35"/>
  <c r="R35"/>
  <c r="Q35"/>
  <c r="Q34" s="1"/>
  <c r="O35"/>
  <c r="O34" s="1"/>
  <c r="N35"/>
  <c r="M35"/>
  <c r="L35"/>
  <c r="L34" s="1"/>
  <c r="K35"/>
  <c r="K34" s="1"/>
  <c r="J35"/>
  <c r="I35"/>
  <c r="H35"/>
  <c r="H34" s="1"/>
  <c r="G35"/>
  <c r="G34" s="1"/>
  <c r="F35"/>
  <c r="D35"/>
  <c r="AF34"/>
  <c r="AB34"/>
  <c r="AA34"/>
  <c r="X34"/>
  <c r="W34"/>
  <c r="S34"/>
  <c r="R34"/>
  <c r="N34"/>
  <c r="M34"/>
  <c r="J34"/>
  <c r="I34"/>
  <c r="F34"/>
  <c r="D34"/>
  <c r="AE33"/>
  <c r="J33"/>
  <c r="AE32"/>
  <c r="AE31" s="1"/>
  <c r="AD32"/>
  <c r="AC32"/>
  <c r="AB32"/>
  <c r="AB31" s="1"/>
  <c r="AA32"/>
  <c r="AA31" s="1"/>
  <c r="Z32"/>
  <c r="Y32"/>
  <c r="X32"/>
  <c r="X31" s="1"/>
  <c r="W32"/>
  <c r="W31" s="1"/>
  <c r="V32"/>
  <c r="U32"/>
  <c r="S32"/>
  <c r="S31" s="1"/>
  <c r="Q32"/>
  <c r="O32"/>
  <c r="M32"/>
  <c r="M31" s="1"/>
  <c r="K32"/>
  <c r="J32"/>
  <c r="J31" s="1"/>
  <c r="I32"/>
  <c r="I31" s="1"/>
  <c r="H32"/>
  <c r="G32"/>
  <c r="F32"/>
  <c r="F31" s="1"/>
  <c r="D32"/>
  <c r="D31" s="1"/>
  <c r="AD31"/>
  <c r="AC31"/>
  <c r="Z31"/>
  <c r="Y31"/>
  <c r="V31"/>
  <c r="U31"/>
  <c r="Q31"/>
  <c r="O31"/>
  <c r="K31"/>
  <c r="H31"/>
  <c r="G31"/>
  <c r="AE30"/>
  <c r="AE29" s="1"/>
  <c r="L30"/>
  <c r="N30" s="1"/>
  <c r="J30"/>
  <c r="AD29"/>
  <c r="AC29"/>
  <c r="AB29"/>
  <c r="AA29"/>
  <c r="Z29"/>
  <c r="Y29"/>
  <c r="X29"/>
  <c r="W29"/>
  <c r="U29"/>
  <c r="S29"/>
  <c r="Q29"/>
  <c r="O29"/>
  <c r="M29"/>
  <c r="L29"/>
  <c r="K29"/>
  <c r="J29"/>
  <c r="I29"/>
  <c r="H29"/>
  <c r="G29"/>
  <c r="F29"/>
  <c r="D29"/>
  <c r="AF28"/>
  <c r="AE28"/>
  <c r="AE27"/>
  <c r="AE26" s="1"/>
  <c r="L27"/>
  <c r="J27"/>
  <c r="AD26"/>
  <c r="AC26"/>
  <c r="AC23" s="1"/>
  <c r="AC22" s="1"/>
  <c r="AC21" s="1"/>
  <c r="AB26"/>
  <c r="AA26"/>
  <c r="Z26"/>
  <c r="Y26"/>
  <c r="X26"/>
  <c r="W26"/>
  <c r="U26"/>
  <c r="U23" s="1"/>
  <c r="U22" s="1"/>
  <c r="S26"/>
  <c r="Q26"/>
  <c r="O26"/>
  <c r="M26"/>
  <c r="L26"/>
  <c r="K26"/>
  <c r="I26"/>
  <c r="H26"/>
  <c r="G26"/>
  <c r="F26"/>
  <c r="D26"/>
  <c r="AE25"/>
  <c r="AE24" s="1"/>
  <c r="AE23" s="1"/>
  <c r="L25"/>
  <c r="N25" s="1"/>
  <c r="J25"/>
  <c r="AD24"/>
  <c r="AC24"/>
  <c r="AB24"/>
  <c r="AA24"/>
  <c r="AA23" s="1"/>
  <c r="AA22" s="1"/>
  <c r="AA21" s="1"/>
  <c r="Z24"/>
  <c r="Y24"/>
  <c r="X24"/>
  <c r="W24"/>
  <c r="W23" s="1"/>
  <c r="U24"/>
  <c r="S24"/>
  <c r="Q24"/>
  <c r="Q23" s="1"/>
  <c r="O24"/>
  <c r="M24"/>
  <c r="M23" s="1"/>
  <c r="M22" s="1"/>
  <c r="M21" s="1"/>
  <c r="L24"/>
  <c r="L23" s="1"/>
  <c r="K24"/>
  <c r="J24"/>
  <c r="I24"/>
  <c r="I23" s="1"/>
  <c r="I22" s="1"/>
  <c r="I21" s="1"/>
  <c r="H24"/>
  <c r="G24"/>
  <c r="F24"/>
  <c r="D24"/>
  <c r="D23" s="1"/>
  <c r="D22" s="1"/>
  <c r="D21" s="1"/>
  <c r="AB23"/>
  <c r="Y23"/>
  <c r="Y22" s="1"/>
  <c r="Y21" s="1"/>
  <c r="X23"/>
  <c r="X22" s="1"/>
  <c r="X21" s="1"/>
  <c r="S23"/>
  <c r="P23"/>
  <c r="P22" s="1"/>
  <c r="P21" s="1"/>
  <c r="O23"/>
  <c r="O22" s="1"/>
  <c r="O21" s="1"/>
  <c r="K23"/>
  <c r="H23"/>
  <c r="H22" s="1"/>
  <c r="G23"/>
  <c r="G22" s="1"/>
  <c r="G21" s="1"/>
  <c r="F23"/>
  <c r="AB22"/>
  <c r="W22"/>
  <c r="W21" s="1"/>
  <c r="S22"/>
  <c r="K22"/>
  <c r="F22"/>
  <c r="F21" s="1"/>
  <c r="E22"/>
  <c r="D225" i="39" l="1"/>
  <c r="D224" s="1"/>
  <c r="M225"/>
  <c r="M224" s="1"/>
  <c r="F23"/>
  <c r="J23"/>
  <c r="AE121"/>
  <c r="G128"/>
  <c r="K128"/>
  <c r="O128"/>
  <c r="S128"/>
  <c r="G225"/>
  <c r="Q258"/>
  <c r="I225"/>
  <c r="U225"/>
  <c r="U224" s="1"/>
  <c r="K23"/>
  <c r="S23"/>
  <c r="R23"/>
  <c r="H225"/>
  <c r="H224" s="1"/>
  <c r="S225"/>
  <c r="S224" s="1"/>
  <c r="N257"/>
  <c r="W23"/>
  <c r="Q225"/>
  <c r="D258"/>
  <c r="D257" s="1"/>
  <c r="D49"/>
  <c r="AF106"/>
  <c r="X224"/>
  <c r="G249"/>
  <c r="AE94"/>
  <c r="W128"/>
  <c r="AA128"/>
  <c r="F128"/>
  <c r="R128"/>
  <c r="X238"/>
  <c r="X237" s="1"/>
  <c r="D249"/>
  <c r="I249"/>
  <c r="M249"/>
  <c r="S249"/>
  <c r="X249"/>
  <c r="AC249"/>
  <c r="O257"/>
  <c r="U258"/>
  <c r="U257" s="1"/>
  <c r="AE267"/>
  <c r="AE266" s="1"/>
  <c r="O238"/>
  <c r="I49"/>
  <c r="M49"/>
  <c r="Q49"/>
  <c r="V49"/>
  <c r="Z49"/>
  <c r="AD49"/>
  <c r="F142"/>
  <c r="J142"/>
  <c r="N142"/>
  <c r="R142"/>
  <c r="R141" s="1"/>
  <c r="X142"/>
  <c r="G168"/>
  <c r="K168"/>
  <c r="O168"/>
  <c r="S168"/>
  <c r="L225"/>
  <c r="L224" s="1"/>
  <c r="AF24"/>
  <c r="AA23"/>
  <c r="AF32"/>
  <c r="AE42"/>
  <c r="AE50"/>
  <c r="AF73"/>
  <c r="AF89"/>
  <c r="Y128"/>
  <c r="AC128"/>
  <c r="AF132"/>
  <c r="H142"/>
  <c r="AF147"/>
  <c r="AE151"/>
  <c r="AF157"/>
  <c r="P142"/>
  <c r="AF169"/>
  <c r="AE172"/>
  <c r="D168"/>
  <c r="M168"/>
  <c r="Q168"/>
  <c r="V168"/>
  <c r="AE191"/>
  <c r="K225"/>
  <c r="K224" s="1"/>
  <c r="W225"/>
  <c r="D238"/>
  <c r="D237" s="1"/>
  <c r="I238"/>
  <c r="M238"/>
  <c r="S238"/>
  <c r="AC238"/>
  <c r="AC237" s="1"/>
  <c r="AE24"/>
  <c r="N32"/>
  <c r="N23" s="1"/>
  <c r="AF42"/>
  <c r="AE55"/>
  <c r="AE73"/>
  <c r="AF101"/>
  <c r="AE106"/>
  <c r="J128"/>
  <c r="N128"/>
  <c r="AE132"/>
  <c r="AE157"/>
  <c r="I168"/>
  <c r="AD168"/>
  <c r="AF172"/>
  <c r="AF191"/>
  <c r="AF201"/>
  <c r="AF209"/>
  <c r="AA238"/>
  <c r="AF239"/>
  <c r="V238"/>
  <c r="Z238"/>
  <c r="Z237" s="1"/>
  <c r="G238"/>
  <c r="G237" s="1"/>
  <c r="K249"/>
  <c r="O249"/>
  <c r="V249"/>
  <c r="V257"/>
  <c r="Z258"/>
  <c r="Z257" s="1"/>
  <c r="AE258"/>
  <c r="AE257" s="1"/>
  <c r="H49"/>
  <c r="P49"/>
  <c r="Y49"/>
  <c r="AC49"/>
  <c r="I224"/>
  <c r="AD224"/>
  <c r="Q257"/>
  <c r="X257"/>
  <c r="AE89"/>
  <c r="AA142"/>
  <c r="F168"/>
  <c r="R168"/>
  <c r="K258"/>
  <c r="K257" s="1"/>
  <c r="Y258"/>
  <c r="Y257" s="1"/>
  <c r="AE28"/>
  <c r="AF38"/>
  <c r="AF50"/>
  <c r="AE80"/>
  <c r="AF94"/>
  <c r="AF121"/>
  <c r="AE129"/>
  <c r="D128"/>
  <c r="I128"/>
  <c r="M128"/>
  <c r="Q128"/>
  <c r="Z128"/>
  <c r="AD128"/>
  <c r="AE147"/>
  <c r="D142"/>
  <c r="D141" s="1"/>
  <c r="I142"/>
  <c r="M142"/>
  <c r="Q142"/>
  <c r="V142"/>
  <c r="V141" s="1"/>
  <c r="Z142"/>
  <c r="AD142"/>
  <c r="AE161"/>
  <c r="W168"/>
  <c r="AA168"/>
  <c r="AF187"/>
  <c r="AE197"/>
  <c r="AE206"/>
  <c r="AE216"/>
  <c r="AF226"/>
  <c r="AF225" s="1"/>
  <c r="AF224" s="1"/>
  <c r="F225"/>
  <c r="F224" s="1"/>
  <c r="J225"/>
  <c r="J224" s="1"/>
  <c r="O225"/>
  <c r="O224" s="1"/>
  <c r="V225"/>
  <c r="V224" s="1"/>
  <c r="AA225"/>
  <c r="AA224" s="1"/>
  <c r="G224"/>
  <c r="W224"/>
  <c r="AE249"/>
  <c r="F258"/>
  <c r="F257" s="1"/>
  <c r="J258"/>
  <c r="J257" s="1"/>
  <c r="AC258"/>
  <c r="AC257" s="1"/>
  <c r="AF267"/>
  <c r="AF266" s="1"/>
  <c r="L49"/>
  <c r="U49"/>
  <c r="F141"/>
  <c r="AB219"/>
  <c r="Y224"/>
  <c r="X128"/>
  <c r="AB128"/>
  <c r="L142"/>
  <c r="W142"/>
  <c r="J168"/>
  <c r="N168"/>
  <c r="AC224"/>
  <c r="Q238"/>
  <c r="K238"/>
  <c r="G258"/>
  <c r="G257" s="1"/>
  <c r="AD258"/>
  <c r="AF28"/>
  <c r="H23"/>
  <c r="H22" s="1"/>
  <c r="L23"/>
  <c r="P23"/>
  <c r="U23"/>
  <c r="Y23"/>
  <c r="AC23"/>
  <c r="AE38"/>
  <c r="G23"/>
  <c r="O23"/>
  <c r="X23"/>
  <c r="AF55"/>
  <c r="AF80"/>
  <c r="AE101"/>
  <c r="AF129"/>
  <c r="H128"/>
  <c r="L128"/>
  <c r="P128"/>
  <c r="U128"/>
  <c r="AE143"/>
  <c r="G142"/>
  <c r="K142"/>
  <c r="O142"/>
  <c r="S142"/>
  <c r="AB142"/>
  <c r="AF151"/>
  <c r="AF161"/>
  <c r="AE169"/>
  <c r="AE187"/>
  <c r="AE201"/>
  <c r="AE209"/>
  <c r="AE226"/>
  <c r="AE225" s="1"/>
  <c r="AE224" s="1"/>
  <c r="Z225"/>
  <c r="E21"/>
  <c r="AF238"/>
  <c r="AF237" s="1"/>
  <c r="H249"/>
  <c r="L249"/>
  <c r="Q249"/>
  <c r="W249"/>
  <c r="W237" s="1"/>
  <c r="AA249"/>
  <c r="F249"/>
  <c r="F237" s="1"/>
  <c r="J249"/>
  <c r="J237" s="1"/>
  <c r="N249"/>
  <c r="N237" s="1"/>
  <c r="U249"/>
  <c r="U237" s="1"/>
  <c r="Y249"/>
  <c r="AD249"/>
  <c r="W258"/>
  <c r="W257" s="1"/>
  <c r="AA258"/>
  <c r="AA257" s="1"/>
  <c r="H258"/>
  <c r="H257" s="1"/>
  <c r="L258"/>
  <c r="N24" i="38"/>
  <c r="N29"/>
  <c r="AE22"/>
  <c r="AE21" s="1"/>
  <c r="U21"/>
  <c r="V25"/>
  <c r="V24" s="1"/>
  <c r="AA237" i="39"/>
  <c r="Z224"/>
  <c r="H41" i="38"/>
  <c r="H21" s="1"/>
  <c r="L41"/>
  <c r="Q41"/>
  <c r="V41"/>
  <c r="Z41"/>
  <c r="D23" i="39"/>
  <c r="I23"/>
  <c r="M23"/>
  <c r="Q23"/>
  <c r="V23"/>
  <c r="Z23"/>
  <c r="AD23"/>
  <c r="G49"/>
  <c r="K49"/>
  <c r="O49"/>
  <c r="S49"/>
  <c r="S22" s="1"/>
  <c r="X49"/>
  <c r="AB49"/>
  <c r="H168"/>
  <c r="H141" s="1"/>
  <c r="L168"/>
  <c r="P168"/>
  <c r="P141" s="1"/>
  <c r="U168"/>
  <c r="Y168"/>
  <c r="AC168"/>
  <c r="Q224"/>
  <c r="H238"/>
  <c r="H237" s="1"/>
  <c r="L238"/>
  <c r="AE238"/>
  <c r="Y238"/>
  <c r="AD238"/>
  <c r="I257"/>
  <c r="AF258"/>
  <c r="L257"/>
  <c r="L40" i="38"/>
  <c r="L39" s="1"/>
  <c r="L38" s="1"/>
  <c r="L37" s="1"/>
  <c r="J26"/>
  <c r="J23" s="1"/>
  <c r="J22" s="1"/>
  <c r="N27"/>
  <c r="AF219" i="39"/>
  <c r="AD257"/>
  <c r="Q22" i="38"/>
  <c r="Q21" s="1"/>
  <c r="Z23"/>
  <c r="Z22" s="1"/>
  <c r="AD23"/>
  <c r="AD22" s="1"/>
  <c r="AD21" s="1"/>
  <c r="J39"/>
  <c r="J38" s="1"/>
  <c r="J37" s="1"/>
  <c r="AE32" i="39"/>
  <c r="F49"/>
  <c r="F22" s="1"/>
  <c r="J49"/>
  <c r="N49"/>
  <c r="R49"/>
  <c r="W49"/>
  <c r="AA49"/>
  <c r="U142"/>
  <c r="Y142"/>
  <c r="AC142"/>
  <c r="Z141"/>
  <c r="X168"/>
  <c r="AB168"/>
  <c r="M257"/>
  <c r="S258"/>
  <c r="S257" s="1"/>
  <c r="R25" i="38"/>
  <c r="R24" s="1"/>
  <c r="R30"/>
  <c r="R29" s="1"/>
  <c r="L33"/>
  <c r="Y237" i="39" l="1"/>
  <c r="G22"/>
  <c r="Q237"/>
  <c r="J22"/>
  <c r="K22"/>
  <c r="O141"/>
  <c r="AF128"/>
  <c r="AF22" s="1"/>
  <c r="AF21" s="1"/>
  <c r="AC22"/>
  <c r="L22"/>
  <c r="N141"/>
  <c r="I141"/>
  <c r="AB141"/>
  <c r="W22"/>
  <c r="K141"/>
  <c r="L237"/>
  <c r="AD141"/>
  <c r="S237"/>
  <c r="O237"/>
  <c r="AF168"/>
  <c r="M141"/>
  <c r="AF49"/>
  <c r="AE23"/>
  <c r="R22"/>
  <c r="R21" s="1"/>
  <c r="AF257"/>
  <c r="AB22"/>
  <c r="V22"/>
  <c r="D22"/>
  <c r="D21" s="1"/>
  <c r="W141"/>
  <c r="W21" s="1"/>
  <c r="Q141"/>
  <c r="I237"/>
  <c r="Z22"/>
  <c r="Z21" s="1"/>
  <c r="Y22"/>
  <c r="K237"/>
  <c r="J141"/>
  <c r="U22"/>
  <c r="M237"/>
  <c r="AF23"/>
  <c r="X141"/>
  <c r="N22"/>
  <c r="S141"/>
  <c r="S21" s="1"/>
  <c r="Y141"/>
  <c r="L141"/>
  <c r="L21" s="1"/>
  <c r="G141"/>
  <c r="AE128"/>
  <c r="U141"/>
  <c r="AA22"/>
  <c r="Q22"/>
  <c r="Q21" s="1"/>
  <c r="AE168"/>
  <c r="AF142"/>
  <c r="P22"/>
  <c r="P21" s="1"/>
  <c r="AE49"/>
  <c r="O22"/>
  <c r="V237"/>
  <c r="AE22"/>
  <c r="F21"/>
  <c r="AD237"/>
  <c r="I22"/>
  <c r="J21"/>
  <c r="AF141"/>
  <c r="AE237"/>
  <c r="AD22"/>
  <c r="M22"/>
  <c r="M21" s="1"/>
  <c r="AE142"/>
  <c r="AE141" s="1"/>
  <c r="X22"/>
  <c r="AA141"/>
  <c r="AF25" i="38"/>
  <c r="AF24" s="1"/>
  <c r="AC141" i="39"/>
  <c r="AC21" s="1"/>
  <c r="R27" i="38"/>
  <c r="R26" s="1"/>
  <c r="R23" s="1"/>
  <c r="R22" s="1"/>
  <c r="Z21"/>
  <c r="AD21" i="39"/>
  <c r="N26" i="38"/>
  <c r="N23" s="1"/>
  <c r="N22" s="1"/>
  <c r="N21" s="1"/>
  <c r="V27"/>
  <c r="V26" s="1"/>
  <c r="V23" s="1"/>
  <c r="V22" s="1"/>
  <c r="V21" s="1"/>
  <c r="L32"/>
  <c r="L31" s="1"/>
  <c r="L22" s="1"/>
  <c r="L21" s="1"/>
  <c r="N33"/>
  <c r="N32" s="1"/>
  <c r="N31" s="1"/>
  <c r="R33"/>
  <c r="R32" s="1"/>
  <c r="R31" s="1"/>
  <c r="AB21" i="39"/>
  <c r="V30" i="38"/>
  <c r="V29" s="1"/>
  <c r="H21" i="39"/>
  <c r="J21" i="38"/>
  <c r="N40"/>
  <c r="N39" s="1"/>
  <c r="N38" s="1"/>
  <c r="N37" s="1"/>
  <c r="G21" i="39" l="1"/>
  <c r="X21"/>
  <c r="I21"/>
  <c r="V21"/>
  <c r="U21"/>
  <c r="K21"/>
  <c r="N21"/>
  <c r="O21"/>
  <c r="AE21"/>
  <c r="AA21"/>
  <c r="Y21"/>
  <c r="AF33" i="38"/>
  <c r="AF32" s="1"/>
  <c r="AF31" s="1"/>
  <c r="R40"/>
  <c r="R39" s="1"/>
  <c r="R38" s="1"/>
  <c r="R37" s="1"/>
  <c r="R21" s="1"/>
  <c r="AF27"/>
  <c r="AF26" s="1"/>
  <c r="AF30"/>
  <c r="AF29" s="1"/>
  <c r="AF23" s="1"/>
  <c r="AF22" s="1"/>
  <c r="AF21" s="1"/>
  <c r="AF40"/>
  <c r="AF39" s="1"/>
  <c r="AF38" s="1"/>
  <c r="AF37" s="1"/>
  <c r="D60" i="33" l="1"/>
  <c r="D56"/>
  <c r="D61" s="1"/>
  <c r="D54"/>
  <c r="F52" l="1"/>
  <c r="C60" l="1"/>
  <c r="F63"/>
  <c r="F62"/>
  <c r="H62" s="1"/>
  <c r="E60"/>
  <c r="F59"/>
  <c r="H59" s="1"/>
  <c r="F58"/>
  <c r="H58" s="1"/>
  <c r="F57"/>
  <c r="H57" s="1"/>
  <c r="F55"/>
  <c r="H55" s="1"/>
  <c r="E54"/>
  <c r="E56" s="1"/>
  <c r="C54"/>
  <c r="C56" s="1"/>
  <c r="F53"/>
  <c r="H53" s="1"/>
  <c r="H52"/>
  <c r="C61" l="1"/>
  <c r="F54"/>
  <c r="H54" s="1"/>
  <c r="E61"/>
  <c r="F60"/>
  <c r="H60" s="1"/>
  <c r="F56"/>
  <c r="H56" s="1"/>
  <c r="F61" l="1"/>
  <c r="H61" s="1"/>
  <c r="F21" l="1"/>
  <c r="F36"/>
  <c r="F47" l="1"/>
  <c r="F46"/>
  <c r="H46" s="1"/>
  <c r="F42"/>
  <c r="H42" s="1"/>
  <c r="F41"/>
  <c r="H41" s="1"/>
  <c r="E44"/>
  <c r="D44"/>
  <c r="C43"/>
  <c r="F43" s="1"/>
  <c r="H43" s="1"/>
  <c r="F39"/>
  <c r="H39" s="1"/>
  <c r="E38"/>
  <c r="E40" s="1"/>
  <c r="E45" s="1"/>
  <c r="D38"/>
  <c r="D40" s="1"/>
  <c r="C38"/>
  <c r="F37"/>
  <c r="H37" s="1"/>
  <c r="H36"/>
  <c r="F32"/>
  <c r="F31"/>
  <c r="H31" s="1"/>
  <c r="F29"/>
  <c r="H29" s="1"/>
  <c r="E29"/>
  <c r="D29"/>
  <c r="C29"/>
  <c r="F28"/>
  <c r="H28" s="1"/>
  <c r="F27"/>
  <c r="H27" s="1"/>
  <c r="F26"/>
  <c r="H26" s="1"/>
  <c r="F24"/>
  <c r="H24" s="1"/>
  <c r="E23"/>
  <c r="E25" s="1"/>
  <c r="D23"/>
  <c r="D25" s="1"/>
  <c r="C23"/>
  <c r="C25" s="1"/>
  <c r="F22"/>
  <c r="H22" s="1"/>
  <c r="H21"/>
  <c r="F16"/>
  <c r="F15"/>
  <c r="H15" s="1"/>
  <c r="E13"/>
  <c r="D13"/>
  <c r="C13"/>
  <c r="F12"/>
  <c r="H12" s="1"/>
  <c r="H11"/>
  <c r="H10"/>
  <c r="F10"/>
  <c r="H8"/>
  <c r="F8"/>
  <c r="E7"/>
  <c r="E9" s="1"/>
  <c r="D7"/>
  <c r="D9" s="1"/>
  <c r="C7"/>
  <c r="C9" s="1"/>
  <c r="H6"/>
  <c r="F6"/>
  <c r="F5"/>
  <c r="H5" s="1"/>
  <c r="D14" l="1"/>
  <c r="F9"/>
  <c r="H9" s="1"/>
  <c r="F13"/>
  <c r="H13" s="1"/>
  <c r="E30"/>
  <c r="D30"/>
  <c r="C44"/>
  <c r="F44" s="1"/>
  <c r="H44" s="1"/>
  <c r="E14"/>
  <c r="F23"/>
  <c r="H23" s="1"/>
  <c r="F38"/>
  <c r="H38" s="1"/>
  <c r="D45"/>
  <c r="F25"/>
  <c r="H25" s="1"/>
  <c r="C30"/>
  <c r="C40"/>
  <c r="F7"/>
  <c r="H7" s="1"/>
  <c r="C14"/>
  <c r="F30" l="1"/>
  <c r="H30" s="1"/>
  <c r="F14"/>
  <c r="H14" s="1"/>
  <c r="C45"/>
  <c r="F45" s="1"/>
  <c r="H45" s="1"/>
  <c r="F40"/>
  <c r="H40" s="1"/>
</calcChain>
</file>

<file path=xl/sharedStrings.xml><?xml version="1.0" encoding="utf-8"?>
<sst xmlns="http://schemas.openxmlformats.org/spreadsheetml/2006/main" count="1498" uniqueCount="917">
  <si>
    <t>INGRESOS</t>
  </si>
  <si>
    <t>PASIVO</t>
  </si>
  <si>
    <t>GASTOS</t>
  </si>
  <si>
    <t>PATRIMONIO</t>
  </si>
  <si>
    <t>COSTOS</t>
  </si>
  <si>
    <t>OTROS</t>
  </si>
  <si>
    <t>EDIFICIO</t>
  </si>
  <si>
    <t>MATERIA PRIMA</t>
  </si>
  <si>
    <t>TIPO DE REPORTE:</t>
  </si>
  <si>
    <t>PERIODICIDAD</t>
  </si>
  <si>
    <t>NOMBRE DE LA EMPRESA:</t>
  </si>
  <si>
    <t>RUC:</t>
  </si>
  <si>
    <t>CÓDIGO DE LA CUENTA</t>
  </si>
  <si>
    <t>NOMBRE DE LA CUENTA</t>
  </si>
  <si>
    <t>. En esta celda se detallará el nombre de la cuenta en función del catálogo de cuenta de la empresa</t>
  </si>
  <si>
    <t>ESTADO DE SITUACIÓN FINANCIERA</t>
  </si>
  <si>
    <t>MENSUAL ACUMULADO</t>
  </si>
  <si>
    <t>VALOR EN DÓLARES</t>
  </si>
  <si>
    <t>FECHA DE CORTE</t>
  </si>
  <si>
    <t>TIPO DE CUENTA</t>
  </si>
  <si>
    <t>. En esta celda se colocará el código de la cuenta en función del catálogo de cuenta de cada empresa.
. El formato de casillero es TEXTO (NO se aceptará códigos de cuenta En formato Número)
. NO se aceptará espacios en blanco, signos o caracteres especiales.
. Se deberá incluir todo el nivel de desagregación, desde el mínimo hasta el máximo establecido, según el catálogo de cuentas</t>
  </si>
  <si>
    <t>. En esta celda se colocará el saldo de la cuenta al mes de corte que se esté remitiendo la información (acumulado)
. El formato del casillero es NÚMERO con dos decimales (NO se aceptará valores con formatos de texto)</t>
  </si>
  <si>
    <t>. En esta celda se colocará la fecha de corte de envío de información
. El formato del casillero es FECHA bajo el siguiente esquema: día/mes/año</t>
  </si>
  <si>
    <r>
      <t xml:space="preserve">. En esta celda se colocará el tipo de cuenta que corresponde en función de lo señalado en la </t>
    </r>
    <r>
      <rPr>
        <b/>
        <sz val="10"/>
        <color theme="1"/>
        <rFont val="Calibri"/>
        <family val="2"/>
        <scheme val="minor"/>
      </rPr>
      <t>TABLA 1</t>
    </r>
    <r>
      <rPr>
        <sz val="10"/>
        <color theme="1"/>
        <rFont val="Calibri"/>
        <family val="2"/>
        <scheme val="minor"/>
      </rPr>
      <t xml:space="preserve"> (colocar el número)</t>
    </r>
  </si>
  <si>
    <t>ESTADO DE RESULTADOS</t>
  </si>
  <si>
    <t>PERIODICIDAD:</t>
  </si>
  <si>
    <t>. En esta celda se colocará el código de la cuenta En función del catálogo de cuenta de cada empresa.
. El formato de casillero es TEXTO (NO se aceptará códigos de cuenta En formato Número)
. NO se acepará espacios en blanco, signos o caracteres especiales.
. Se deberá incluir todo el nivel de desagregación, desde el mínimo hasta el máximo establecido, según el catálogo de cuentas</t>
  </si>
  <si>
    <t>. En esta celda se colocará el saldo de la cuenta al mes de corte que se esté remitiendo la información 
. El formato del casillero es NÚMERO con dos decimales (NO se aceptará valores con formatos de texto)</t>
  </si>
  <si>
    <r>
      <t xml:space="preserve">. En esta celda se colocará el tipo de cuenta que corresponde en función de lo señalado en la </t>
    </r>
    <r>
      <rPr>
        <b/>
        <sz val="10"/>
        <rFont val="Calibri"/>
        <family val="2"/>
        <scheme val="minor"/>
      </rPr>
      <t>TABLA 2</t>
    </r>
    <r>
      <rPr>
        <sz val="10"/>
        <color theme="1"/>
        <rFont val="Calibri"/>
        <family val="2"/>
        <scheme val="minor"/>
      </rPr>
      <t xml:space="preserve"> (colocar el número)</t>
    </r>
  </si>
  <si>
    <t>MENSUAL</t>
  </si>
  <si>
    <t>MAQUINARIAS Y EQUIPOS</t>
  </si>
  <si>
    <t>CUENTAS POR COBRAR</t>
  </si>
  <si>
    <t>CUENTAS POR PAGAR</t>
  </si>
  <si>
    <t>MEDIOS PÚBLICOS EP</t>
  </si>
  <si>
    <t>UMINASA</t>
  </si>
  <si>
    <t>ACTIVOS</t>
  </si>
  <si>
    <t>ACTIVO CORRIENTE</t>
  </si>
  <si>
    <t>DISPONIBLE</t>
  </si>
  <si>
    <t>CAJA GENERAL</t>
  </si>
  <si>
    <t>GUAYAQUIL</t>
  </si>
  <si>
    <t>QUITO</t>
  </si>
  <si>
    <t>CUENCA</t>
  </si>
  <si>
    <t>AMBATO</t>
  </si>
  <si>
    <t>MANTA</t>
  </si>
  <si>
    <t>MACHALA</t>
  </si>
  <si>
    <t>CAJAS CHICAS</t>
  </si>
  <si>
    <t>TALENTO HUMANO</t>
  </si>
  <si>
    <t>CIRCULACION</t>
  </si>
  <si>
    <t>GERENCIA GENERAL</t>
  </si>
  <si>
    <t>VENTAS GAUAYAQUIL</t>
  </si>
  <si>
    <t>ADMINISTRACION GUAYAQUIL</t>
  </si>
  <si>
    <t>ADMINISTRACION QUITO</t>
  </si>
  <si>
    <t>ADMINISTRACION CUENCA</t>
  </si>
  <si>
    <t>ADMINISTRACION AMBATO</t>
  </si>
  <si>
    <t>ADMINISTRACION MANTA</t>
  </si>
  <si>
    <t>DESARROLLOEMPRESARIAL Y RESP.SOCIAL</t>
  </si>
  <si>
    <t>CAJA CHICA PRODUCCION</t>
  </si>
  <si>
    <t>FINANCIERO GYE</t>
  </si>
  <si>
    <t>TECNOLOGIA</t>
  </si>
  <si>
    <t>REDACCION UIO</t>
  </si>
  <si>
    <t>VENTAS UIO</t>
  </si>
  <si>
    <t>FINANCIERO UIO</t>
  </si>
  <si>
    <t>CIRCULACION UIO</t>
  </si>
  <si>
    <t>CAJA CHICA LOGISTICA</t>
  </si>
  <si>
    <t>CUENTA PUENTA CAJA CHICA</t>
  </si>
  <si>
    <t>GERENCIA TECNICA DE OPERACIONES RTV</t>
  </si>
  <si>
    <t>GERENCIA GENERAL RTV</t>
  </si>
  <si>
    <t>RADIO PUBLICA DEL ECUADOR RTV</t>
  </si>
  <si>
    <t>GERENCIA ADM. FINANCIERA RTV</t>
  </si>
  <si>
    <t>MANTENIMIENTO Y SERV. GENERALES RTV</t>
  </si>
  <si>
    <t>ANDES RTV</t>
  </si>
  <si>
    <t>DEPORTES RTV</t>
  </si>
  <si>
    <t>DESPACHO GUAYAQUIL</t>
  </si>
  <si>
    <t>ADMINISTRACION GYE RTV</t>
  </si>
  <si>
    <t>C.CH.PRODUCCION Y PROGRAMACION</t>
  </si>
  <si>
    <t>TELEVISION RTV</t>
  </si>
  <si>
    <t>GERENCIA DE ASESORIA JURIDICA QUITO</t>
  </si>
  <si>
    <t>OPERACIONES DEL NEGOCIO RTV GYE</t>
  </si>
  <si>
    <t>CAJA CHICA RADIO PUYO</t>
  </si>
  <si>
    <t>FONDOS ROTATIVOS</t>
  </si>
  <si>
    <t>PRODUCCION</t>
  </si>
  <si>
    <t>MANTENIMIENTO</t>
  </si>
  <si>
    <t>FONDOS EMERGENTES</t>
  </si>
  <si>
    <t>VOLANTEO QUITO</t>
  </si>
  <si>
    <t>VOLANTEO GUAYAQUIL</t>
  </si>
  <si>
    <t>BANCOS</t>
  </si>
  <si>
    <t>PACIFICO CORRIENTE 7218796</t>
  </si>
  <si>
    <t>PACIFICO CORRIENTE 7339054</t>
  </si>
  <si>
    <t>PRODUBANCO CORRIENTE 2006080789</t>
  </si>
  <si>
    <t>BOLIVARIANO CORRIENTE 5224937</t>
  </si>
  <si>
    <t>GUAYAQUIL CORRIENTE 11130046</t>
  </si>
  <si>
    <t>MACHALA CORRIENTE 1070508342</t>
  </si>
  <si>
    <t>PICHINCHA AHORRO 5107413800</t>
  </si>
  <si>
    <t>FOMENTO AHORRO 4002627076</t>
  </si>
  <si>
    <t>CUENTA PUENTE BANCOS</t>
  </si>
  <si>
    <t>TARJETA CORP. BCO. GQUIL.</t>
  </si>
  <si>
    <t>PACIFICO RECADUDACIONES 7618255</t>
  </si>
  <si>
    <t>BOLIVARIANO CORRIENTE 5287521</t>
  </si>
  <si>
    <t>GUAYAQUIL CORRIENTE 45910652</t>
  </si>
  <si>
    <t>PICHINCHA CORRIENTE 2100094100</t>
  </si>
  <si>
    <t>PRODUBANCO CORRIENTE 72005000122</t>
  </si>
  <si>
    <t>CUENTA PUENTE PAGOS MULTIPLES</t>
  </si>
  <si>
    <t>CTA TRANSITORIA BCE 01310083 RTV</t>
  </si>
  <si>
    <t>CTA TRANSITORIA BCE 01310013 RTV</t>
  </si>
  <si>
    <t>CTA TRANSITORIA BPAC 7372892 RTV</t>
  </si>
  <si>
    <t>PACIFICO RECAUDACION  7744293 RTV</t>
  </si>
  <si>
    <t>BCE MEDIOS PUBLICOS 02310116 RTV</t>
  </si>
  <si>
    <t>CLIENTES</t>
  </si>
  <si>
    <t>CLIENTES LOCALES</t>
  </si>
  <si>
    <t>DEPOSITOS POR CONFIRMAR</t>
  </si>
  <si>
    <t>PROVISION CUENTAS INCOBRABLES</t>
  </si>
  <si>
    <t>OTRAS CUENTAS POR COBRAR</t>
  </si>
  <si>
    <t>CXC POR REFINANCIAMIENTO</t>
  </si>
  <si>
    <t>CTA. PTE. DEBITOS BANCARIOS</t>
  </si>
  <si>
    <t>CLIENTES LOCALES AÑO ANTERIOR</t>
  </si>
  <si>
    <t>CLIENTES LOCALES AÑOS ANTERIORES</t>
  </si>
  <si>
    <t>CTA. PTE. CXC</t>
  </si>
  <si>
    <t>CTA.PTE.COMISIONES</t>
  </si>
  <si>
    <t>EMPLEADOS</t>
  </si>
  <si>
    <t>ANTICIPO NOMINA QUINCENAL</t>
  </si>
  <si>
    <t>ANTICIPO DE SUELDO</t>
  </si>
  <si>
    <t>ANTICIPO VARIABLES</t>
  </si>
  <si>
    <t>ANTICIPO COMISIONES</t>
  </si>
  <si>
    <t>ANTICIPO VACACIONES</t>
  </si>
  <si>
    <t>PRESTAMOS</t>
  </si>
  <si>
    <t>ANTICIPO DE HORAS EXTRAS</t>
  </si>
  <si>
    <t>GASTOS DE VIAJE</t>
  </si>
  <si>
    <t>SUSCRIPCIONES</t>
  </si>
  <si>
    <t>CXC EMPLEADOS</t>
  </si>
  <si>
    <t>SEGURO MEDICO</t>
  </si>
  <si>
    <t>CXC. COMITE DE EMPRESA</t>
  </si>
  <si>
    <t>CUENTA POR COBRAR ASOCIACION</t>
  </si>
  <si>
    <t>ANTICIPO NOMINA AÑOS ANTERIORES</t>
  </si>
  <si>
    <t>PRESTAMOS AÑOS ANTERIORES</t>
  </si>
  <si>
    <t>CXC PRESTAMOS ASOCIACION SINDICAL</t>
  </si>
  <si>
    <t>CXC PRESTAMOS COMITÉ EMPRESA</t>
  </si>
  <si>
    <t>CXC VIATICOS</t>
  </si>
  <si>
    <t>CXC EMPLEADOS RTV</t>
  </si>
  <si>
    <t>ANTICIPO DE SUELDO RTV</t>
  </si>
  <si>
    <t>PRESTAMOS RTV</t>
  </si>
  <si>
    <t>CXC VIATICOS RTV</t>
  </si>
  <si>
    <t>FONDOS A RENDIR RTV</t>
  </si>
  <si>
    <t>ANTICIPO DE PROVEEDORES</t>
  </si>
  <si>
    <t>TARJETAS DE CREDITO</t>
  </si>
  <si>
    <t>CHEQUES PROTESTADOS</t>
  </si>
  <si>
    <t>ANTICIPO PROVEEDORES AÑOS ANTERIORE</t>
  </si>
  <si>
    <t>SERVICIO DE RENTAS INTERNAS</t>
  </si>
  <si>
    <t>ANTICIPO IMPUESTO A LA RENTA</t>
  </si>
  <si>
    <t>CREDITO TRIBUTARIO RTE.FTE.IMP.RTA.</t>
  </si>
  <si>
    <t>IVA PAGADO</t>
  </si>
  <si>
    <t>RET.FTE.DE AÑOS ANTERIORES</t>
  </si>
  <si>
    <t>IMPUESTO SALIDA DIVISAS</t>
  </si>
  <si>
    <t>RET.FTE.IVA</t>
  </si>
  <si>
    <t>IVA EN COMPRAS RTV S.INICIAL</t>
  </si>
  <si>
    <t>INVENTARIOS</t>
  </si>
  <si>
    <t>INSUMOS</t>
  </si>
  <si>
    <t>REPUESTOS</t>
  </si>
  <si>
    <t>SUMINISTROS DE OFICINA</t>
  </si>
  <si>
    <t>MATERIALES PROMOCIONALES</t>
  </si>
  <si>
    <t>SUMINISTROS DE LIMPIEZA</t>
  </si>
  <si>
    <t>SUSCRIPCION</t>
  </si>
  <si>
    <t>DESPERDICIOS</t>
  </si>
  <si>
    <t>IMPORTACIONES EN TRANSITO</t>
  </si>
  <si>
    <t>CUENTA PUENTE INVENTARIO</t>
  </si>
  <si>
    <t>MATERIALES DE SEGURIDAD INDUSTRIAL</t>
  </si>
  <si>
    <t>OTROS INVENTARIOS</t>
  </si>
  <si>
    <t>PRODUCTOS EN PROCESOS</t>
  </si>
  <si>
    <t>PRODUCTOS TERMINADOS</t>
  </si>
  <si>
    <t>SUMINISTROS DE CAMERINO</t>
  </si>
  <si>
    <t>INVERSIONES</t>
  </si>
  <si>
    <t>INVERSIONES TEMPORALES</t>
  </si>
  <si>
    <t>DISPONIBLE PARA LA VENTA</t>
  </si>
  <si>
    <t>ACTIVOS DISPONIBLE PARA LA VENTA</t>
  </si>
  <si>
    <t>ACTIVO FIJO</t>
  </si>
  <si>
    <t>NO DEPRECIABLE</t>
  </si>
  <si>
    <t>TERRENOS</t>
  </si>
  <si>
    <t>DEPRECIABLE</t>
  </si>
  <si>
    <t>MUEBLES Y ENSERES</t>
  </si>
  <si>
    <t>EQUIPOS DE COMPUTACION</t>
  </si>
  <si>
    <t>VEHICULOS</t>
  </si>
  <si>
    <t>INSTALACIONES</t>
  </si>
  <si>
    <t>SOFTWARE</t>
  </si>
  <si>
    <t>EQUIPOS DE OFICINA</t>
  </si>
  <si>
    <t>DEPRECIACIONES ACUMULADAS</t>
  </si>
  <si>
    <t xml:space="preserve">MAQUINARIAS Y EQUIPOS  </t>
  </si>
  <si>
    <t>ACTIVO FIJO EN PROCESO</t>
  </si>
  <si>
    <t>OTROS ACTIVOS EN PROCESO</t>
  </si>
  <si>
    <t>OTROS ACTIVOS</t>
  </si>
  <si>
    <t>GASTOS DIFERIDOS</t>
  </si>
  <si>
    <t>SEGUROS PAGADOS POR ANTICIPADOS</t>
  </si>
  <si>
    <t>AMORTIZACIONES DIFERIDAS</t>
  </si>
  <si>
    <t>AMORTIZACION ACUMULADA SEGUROS PAGA</t>
  </si>
  <si>
    <t>DEPOSITOS EN GARANTIA</t>
  </si>
  <si>
    <t>ALQUILER</t>
  </si>
  <si>
    <t>ADUANERAS</t>
  </si>
  <si>
    <t>LEGAL</t>
  </si>
  <si>
    <t>MINISTERIO DE TRABAJO</t>
  </si>
  <si>
    <t>ACTIVOS A LARGO PLAZO</t>
  </si>
  <si>
    <t>INVERSIONES PERMANENTES</t>
  </si>
  <si>
    <t>ACTIVOS POR IMPUESTOS DIFERIDOS</t>
  </si>
  <si>
    <t>OTRAS CTAS POR COBRAR RTV</t>
  </si>
  <si>
    <t>ACTIVOS INTANGIBLES</t>
  </si>
  <si>
    <t>PROGRAMAS DE RADIO Y TELEVISION</t>
  </si>
  <si>
    <t>GOODWILL</t>
  </si>
  <si>
    <t>MARCAS</t>
  </si>
  <si>
    <t>AMORTIZACION ACTIVOS INTANGIBLES</t>
  </si>
  <si>
    <t>OTROS RTV</t>
  </si>
  <si>
    <t>RESERVA POR DETERIORO</t>
  </si>
  <si>
    <t>RESERVA DETERIORO GOODWILL</t>
  </si>
  <si>
    <t>RESERVA DETERIORO MARCA</t>
  </si>
  <si>
    <t>PASIVO CORRIENTE</t>
  </si>
  <si>
    <t>PROVEEDORES</t>
  </si>
  <si>
    <t>PROVEEDORES LOCALES</t>
  </si>
  <si>
    <t>PROVEEDORES DEL EXTERIOR</t>
  </si>
  <si>
    <t>PROVEEDORES CANJE</t>
  </si>
  <si>
    <t>CUENTA PUENTE CXP</t>
  </si>
  <si>
    <t>PROV. LOCALES DEL AÑO ANTERIOR</t>
  </si>
  <si>
    <t>PROV. DEL EXTERIOR DEL AÑO ANTERIOR</t>
  </si>
  <si>
    <t>PROV. CANJE DEL AÑO ANTERIOR</t>
  </si>
  <si>
    <t>PROV.LOCALES AÑOS ANTERIORES</t>
  </si>
  <si>
    <t>PROV.EXTERIOR AÑOS ANTERIORES</t>
  </si>
  <si>
    <t>PROV.CANJE AÑOS ANTERIORES</t>
  </si>
  <si>
    <t>BANCARIAS</t>
  </si>
  <si>
    <t>CORP. FINANCIERA NACIONAL</t>
  </si>
  <si>
    <t>INTERESES POR PAGAR  CFN</t>
  </si>
  <si>
    <t>SOBREGIRO BANCARIO</t>
  </si>
  <si>
    <t>BEDE RTV</t>
  </si>
  <si>
    <t>INTERESES POR PAGAR BEDE RTV</t>
  </si>
  <si>
    <t>CAJAS CHICAS Y FONDOS</t>
  </si>
  <si>
    <t>REDACCION GYE</t>
  </si>
  <si>
    <t>PERSONAL</t>
  </si>
  <si>
    <t>CIRCULACION GYE</t>
  </si>
  <si>
    <t>GERENCIA GENERAL GYE</t>
  </si>
  <si>
    <t>VENTAS GUAYAQUIL</t>
  </si>
  <si>
    <t>FONDO PRODUCCION</t>
  </si>
  <si>
    <t>OPERACION DEL NGOCIO RTV GYE</t>
  </si>
  <si>
    <t>CUENTA PUENTE CAJA CHICA</t>
  </si>
  <si>
    <t>IVA COBRADO EN VENTAS</t>
  </si>
  <si>
    <t>RETENCIONES EN LA FUENTE IMP.RNTA.</t>
  </si>
  <si>
    <t>RETENCION IMPUESTO RNTA.EMPLEADOS</t>
  </si>
  <si>
    <t>RETENCION EN LA FUENTE IVA</t>
  </si>
  <si>
    <t>IVA PRESUNTIVO</t>
  </si>
  <si>
    <t>ANTICIPO IMPTO. RENTA</t>
  </si>
  <si>
    <t>DIA DE SUELDO LEY DE SOLIDARIDAD</t>
  </si>
  <si>
    <t>IMPUESTOS POR PAGAR RTV</t>
  </si>
  <si>
    <t>BENEFICIOS SOCIALES</t>
  </si>
  <si>
    <t>DECIMO TERCER SUELDO</t>
  </si>
  <si>
    <t>DECIMO CUARTO SUELDO</t>
  </si>
  <si>
    <t>VACACIONES</t>
  </si>
  <si>
    <t>FONDO DE RESERVA</t>
  </si>
  <si>
    <t>INSTITUTO ECUATORIANO/SEGURIDAD/SO</t>
  </si>
  <si>
    <t>PRESTAMOS QUIROGRAFARIOS</t>
  </si>
  <si>
    <t>PRESTAMOS HIPOTECARIOS</t>
  </si>
  <si>
    <t>EXTENSION CONYUGE</t>
  </si>
  <si>
    <t>IESS RTV POR PAGAR</t>
  </si>
  <si>
    <t>NOMINA</t>
  </si>
  <si>
    <t>SUELDOS Y SALARIOS</t>
  </si>
  <si>
    <t>COMITÉ EMPRESA</t>
  </si>
  <si>
    <t>SINDICATO</t>
  </si>
  <si>
    <t>OPTICA</t>
  </si>
  <si>
    <t>LABORATORIO</t>
  </si>
  <si>
    <t>CXP ANTC. VIAJE EMPLEADOS</t>
  </si>
  <si>
    <t>PENSION ALIMENTICIA</t>
  </si>
  <si>
    <t>PROVEEDOR FARMACIA</t>
  </si>
  <si>
    <t>PRESTAMO EMPLEADOS BCO. PACIFICO</t>
  </si>
  <si>
    <t>DESCUENTOS VARIOS DE NOMINA</t>
  </si>
  <si>
    <t>SEGURO EMPLEADOS</t>
  </si>
  <si>
    <t>DESCUENTOS ASOCIACION SINDICAL</t>
  </si>
  <si>
    <t>SEGURO DE FIDELIDAD</t>
  </si>
  <si>
    <t>OTRAS</t>
  </si>
  <si>
    <t>OTRAS CUENTAS POR PAGAR</t>
  </si>
  <si>
    <t>COMITE EMPRESA</t>
  </si>
  <si>
    <t>ANTICIPO CLIENTES</t>
  </si>
  <si>
    <t>CTA. PTE. INVENTARIO</t>
  </si>
  <si>
    <t>CTA. PTE. CONTROL CAJA CHICA</t>
  </si>
  <si>
    <t>DESPERDICIOS DE INVENTARIOS</t>
  </si>
  <si>
    <t>PROVISION COSTOS</t>
  </si>
  <si>
    <t>CXPAGAR FINIQUITO</t>
  </si>
  <si>
    <t>DEVOLUCIONES VARIAS</t>
  </si>
  <si>
    <t>VENTA DIFERIDA</t>
  </si>
  <si>
    <t>DESCUENTO DIFERIDO</t>
  </si>
  <si>
    <t>GARANTIA DE ARRIENDOS</t>
  </si>
  <si>
    <t>OTRAS POR PAGAR RTV</t>
  </si>
  <si>
    <t>CUENTAS POR PAGAR PROGRAMAS</t>
  </si>
  <si>
    <t>DOCUMENTOS POR PAGAR</t>
  </si>
  <si>
    <t>PORCION CORRIENTE DEUDA A L/P</t>
  </si>
  <si>
    <t>PASIVO LARGO PLAZO</t>
  </si>
  <si>
    <t>CUENTAS POR PAGAR L/P</t>
  </si>
  <si>
    <t>ACCIONISTAS</t>
  </si>
  <si>
    <t>APORTE ACCIONISTAS</t>
  </si>
  <si>
    <t>PROVISION OBLIGACIONES SOCIALES</t>
  </si>
  <si>
    <t>JUBILACION PATRONAL</t>
  </si>
  <si>
    <t>DESAHUCIO</t>
  </si>
  <si>
    <t>PASIVOS DIFERIDOS</t>
  </si>
  <si>
    <t>PASIVOS POR IMPUESTOS DIFERIDOS</t>
  </si>
  <si>
    <t>PATRIMONIO ACUMULADO</t>
  </si>
  <si>
    <t>PATRIMONIO PUBLICO</t>
  </si>
  <si>
    <t>EJERCICIOS ANTERIORES</t>
  </si>
  <si>
    <t>RESULTADO ACUMULADO AÑOS ANTERIORES</t>
  </si>
  <si>
    <t>EJERCICIO EN CURSO</t>
  </si>
  <si>
    <t>RESULTADO EJERCICIO EN CURSO</t>
  </si>
  <si>
    <t>DONACIONES</t>
  </si>
  <si>
    <t>DONACIONES BIENES MUEBLES</t>
  </si>
  <si>
    <t>DONACIONES RECIBIDAS BIENES MUEBLES</t>
  </si>
  <si>
    <t>INGRESOS OPERACIONALES</t>
  </si>
  <si>
    <t>VENTAS</t>
  </si>
  <si>
    <t>DIARIOS</t>
  </si>
  <si>
    <t>PUBLICIDAD</t>
  </si>
  <si>
    <t>IMPRESOS</t>
  </si>
  <si>
    <t>IMPRESOS COMERCIALES 0%</t>
  </si>
  <si>
    <t>IMPRESOS COMERCIALES 12%</t>
  </si>
  <si>
    <t>PLAN DE COMUNICACION DIRECTA</t>
  </si>
  <si>
    <t>EJEMPLARES</t>
  </si>
  <si>
    <t>TEXTOS MINEDU</t>
  </si>
  <si>
    <t>REGION COSTA</t>
  </si>
  <si>
    <t>REGION SIERRA</t>
  </si>
  <si>
    <t>PRUEBAS</t>
  </si>
  <si>
    <t>SENECYT</t>
  </si>
  <si>
    <t>CEAACES</t>
  </si>
  <si>
    <t>MINEDU</t>
  </si>
  <si>
    <t>INEVAL</t>
  </si>
  <si>
    <t>OTROS TRABAJOS</t>
  </si>
  <si>
    <t>GALETA</t>
  </si>
  <si>
    <t>PUBLICIDAD RTV</t>
  </si>
  <si>
    <t>PRODUCCION RTV</t>
  </si>
  <si>
    <t>COBERTURA Y TRANSMISION</t>
  </si>
  <si>
    <t>DESCUENTOS</t>
  </si>
  <si>
    <t>DESCUENTOS SOBRE VENTAS</t>
  </si>
  <si>
    <t>DESCUENTO PUBLICIDAD</t>
  </si>
  <si>
    <t>DESCUENTO SUSCRIPCIONES</t>
  </si>
  <si>
    <t>DESCUENTO IMPRESOS COMERCIALES</t>
  </si>
  <si>
    <t>DESCUENTO PCD PUBLICIDAD</t>
  </si>
  <si>
    <t>DESCUENTO PCD EJEMPLARES</t>
  </si>
  <si>
    <t>DESCUENTO PCD IMPRESOS</t>
  </si>
  <si>
    <t>DESCUENTO PUBLICIDAD BARCELONA</t>
  </si>
  <si>
    <t>DEVOLUCIONES</t>
  </si>
  <si>
    <t>DEVOLUCION SOBRE VENTAS</t>
  </si>
  <si>
    <t>DEVOLUCIONES CIRCULACION</t>
  </si>
  <si>
    <t>DEVOLUCIONES IMPRESOS</t>
  </si>
  <si>
    <t>DEVOLUCION DE REVISTA</t>
  </si>
  <si>
    <t>COSTO DE VENTAS</t>
  </si>
  <si>
    <t>COSTOS DIRECTOS DE FABRICACION</t>
  </si>
  <si>
    <t>PAPEL</t>
  </si>
  <si>
    <t>TINTA</t>
  </si>
  <si>
    <t>PLANCHAS</t>
  </si>
  <si>
    <t>INSUMOS DIRECTOS</t>
  </si>
  <si>
    <t>MANO DE OBRA</t>
  </si>
  <si>
    <t>HORAS EXTRAS</t>
  </si>
  <si>
    <t>APORTE PATRONAL</t>
  </si>
  <si>
    <t>FONDOS DE RESERVA</t>
  </si>
  <si>
    <t>INDEMNIZACIONES</t>
  </si>
  <si>
    <t>COSTOS TERCERIZADOS</t>
  </si>
  <si>
    <t>IMPRESION</t>
  </si>
  <si>
    <t>EMPASTADO Y ACABDO</t>
  </si>
  <si>
    <t>DISEÑO</t>
  </si>
  <si>
    <t>DIRECTOS RADIO, TV Y MEDIOS DIGITAL</t>
  </si>
  <si>
    <t>PRODUCCION Y PROGRAMACION LOCAL</t>
  </si>
  <si>
    <t>PRODUCCION Y PROGRAMACION EXTERIOR</t>
  </si>
  <si>
    <t>PRODUCCION Y PROGRAMACION DEPORTIVA</t>
  </si>
  <si>
    <t>CORRESPONSALIA LOCAL</t>
  </si>
  <si>
    <t>CORRESPONSALIA EXTERIOR</t>
  </si>
  <si>
    <t>AGENCIA DE NOTICIAS LOCALES</t>
  </si>
  <si>
    <t>AGENCIA DE NOTICIAS DEL EXTERIOR</t>
  </si>
  <si>
    <t>FRECUENCIA</t>
  </si>
  <si>
    <t>COSTOS INDIRECTOS</t>
  </si>
  <si>
    <t>HONORARIOS PROFESIONALES</t>
  </si>
  <si>
    <t>ALIMENTACION</t>
  </si>
  <si>
    <t>UNIFORME</t>
  </si>
  <si>
    <t>VARIABLES</t>
  </si>
  <si>
    <t>ALQUILER DE EQUIPOS</t>
  </si>
  <si>
    <t>SUBSIDIO CONS. CELULAR</t>
  </si>
  <si>
    <t>RESIDENCIA</t>
  </si>
  <si>
    <t>MOVILIZACION</t>
  </si>
  <si>
    <t>MATERIALES INDIRECTOS</t>
  </si>
  <si>
    <t>FUNDAS EMBALAJE</t>
  </si>
  <si>
    <t>COMBUSTIBLE DE PLANTA</t>
  </si>
  <si>
    <t>QUIMICOS</t>
  </si>
  <si>
    <t>INSUMOS PARA MAQUINA</t>
  </si>
  <si>
    <t>SUMINISTROS Y MATERIALES</t>
  </si>
  <si>
    <t>CARTONES</t>
  </si>
  <si>
    <t>PALLETS</t>
  </si>
  <si>
    <t>ENERGIA ELECTRICA</t>
  </si>
  <si>
    <t>COSTO DE VENTAS VALOR AGREGADO</t>
  </si>
  <si>
    <t>COSTO DE VENTAS REVISTA</t>
  </si>
  <si>
    <t>DEPRECIACION Y AMORTIZACION</t>
  </si>
  <si>
    <t>AMORTIZACION</t>
  </si>
  <si>
    <t>SERVICIOS INDIRECTOS</t>
  </si>
  <si>
    <t>MANTENIMIENTO MAQUINARIA</t>
  </si>
  <si>
    <t>MANTENIMIENTO VEHICULO</t>
  </si>
  <si>
    <t>MANTENIMIENTO EQUIPOS</t>
  </si>
  <si>
    <t>SERVICIOS DE NOTICIA</t>
  </si>
  <si>
    <t>CORREOS</t>
  </si>
  <si>
    <t>CAPACITACION</t>
  </si>
  <si>
    <t>SERVICIOS DEL EXTERIOR</t>
  </si>
  <si>
    <t>SERVICIOS DE NOTICIAS</t>
  </si>
  <si>
    <t>TRANSPORTE IMPRESOS</t>
  </si>
  <si>
    <t>TRANSPORTE DE EJEMPLARES</t>
  </si>
  <si>
    <t>INSCRIPCIONES</t>
  </si>
  <si>
    <t>OTROS INDIRECTOS</t>
  </si>
  <si>
    <t>SERVICIOS PRESTADOS</t>
  </si>
  <si>
    <t>SERVICIOS DE ALIMENTACION</t>
  </si>
  <si>
    <t>EQUIPO DE PROTECCION</t>
  </si>
  <si>
    <t>COBERTURAS</t>
  </si>
  <si>
    <t>COMBUSTIBLE DE VEHICULOS</t>
  </si>
  <si>
    <t>SEÑAL SATELITAL</t>
  </si>
  <si>
    <t>ARRIENDOS</t>
  </si>
  <si>
    <t>VIAJE</t>
  </si>
  <si>
    <t>TICKETS AEREOS</t>
  </si>
  <si>
    <t>HOSPEDAJE</t>
  </si>
  <si>
    <t>COMBUSTIBLE</t>
  </si>
  <si>
    <t>VIATICO</t>
  </si>
  <si>
    <t>SUBSISTENCIAS</t>
  </si>
  <si>
    <t>SERVICIOS TERCERIZADOS IND.</t>
  </si>
  <si>
    <t>EMPASTADO Y ACABADO</t>
  </si>
  <si>
    <t>IND. RADIO, TV Y MEDIOS DIGITAL</t>
  </si>
  <si>
    <t>GASTOS OPERACIONALES</t>
  </si>
  <si>
    <t>GASTOS ADMINISTRATIVOS</t>
  </si>
  <si>
    <t>GASTOS DE PERSONAL</t>
  </si>
  <si>
    <t>BENEFICIOS SOCIALES Y OBLIGACIONES</t>
  </si>
  <si>
    <t>SERVICIOS BASICOS</t>
  </si>
  <si>
    <t>LUZ</t>
  </si>
  <si>
    <t>AGUA</t>
  </si>
  <si>
    <t>TELEFONO</t>
  </si>
  <si>
    <t>MANTENIMIENTOS Y REPARACIONES</t>
  </si>
  <si>
    <t>MANT. SOFTWARE</t>
  </si>
  <si>
    <t>OTROS EQUIPOS</t>
  </si>
  <si>
    <t>IMPUESTOS VEHICULOS</t>
  </si>
  <si>
    <t>AMORTIZACIONES</t>
  </si>
  <si>
    <t>PROVISIONES</t>
  </si>
  <si>
    <t>JUBILACIÓN PATRONAL</t>
  </si>
  <si>
    <t>PROVISION DESAHUCIO</t>
  </si>
  <si>
    <t>SERVICIOS VARIOS</t>
  </si>
  <si>
    <t>GUARDIANIA</t>
  </si>
  <si>
    <t>SELECCION DEL PERSONAL</t>
  </si>
  <si>
    <t>INTERNET</t>
  </si>
  <si>
    <t>TRANSPORTE DE PERSONAL</t>
  </si>
  <si>
    <t>SUSCRIPCION Y AFILIACIONES</t>
  </si>
  <si>
    <t>TRANSPORTE DE BODEGA</t>
  </si>
  <si>
    <t>OTROS ADMINISTRATIVOS</t>
  </si>
  <si>
    <t>CONTRIBUCIONES, IMPUESTOS, TASAS AD</t>
  </si>
  <si>
    <t>MATERIALES DE LIMPIEZA</t>
  </si>
  <si>
    <t>SUMINISTROS DE CAFETERIA</t>
  </si>
  <si>
    <t>REPRESENTACION</t>
  </si>
  <si>
    <t>LEGALES Y NOTARIALES</t>
  </si>
  <si>
    <t>DIFERENCIAL CAMBIARIO</t>
  </si>
  <si>
    <t>LICENCIA</t>
  </si>
  <si>
    <t>CELULARES</t>
  </si>
  <si>
    <t>ALQUILER OFICINAS Y BODEGAS</t>
  </si>
  <si>
    <t>NIC</t>
  </si>
  <si>
    <t>HOSTING</t>
  </si>
  <si>
    <t>UNIFORMES</t>
  </si>
  <si>
    <t>TELEVISION PAGADA</t>
  </si>
  <si>
    <t>SEGUROS Y REASEGUROS</t>
  </si>
  <si>
    <t>GASTOS MEDICOS</t>
  </si>
  <si>
    <t>PROVISIÓN INCOBRABLES</t>
  </si>
  <si>
    <t>EQUIPO DE SEGURIDAD INDUSTRIAL</t>
  </si>
  <si>
    <t>DESCARGAS Y ANALISIS AGUAS RESIDUAL</t>
  </si>
  <si>
    <t>ALQUILER VEHICULO</t>
  </si>
  <si>
    <t>BOTELLONES DE AGUA</t>
  </si>
  <si>
    <t>DEDUCIBLES Y RASA</t>
  </si>
  <si>
    <t>GASTOS DE VENTAS</t>
  </si>
  <si>
    <t>VARIABLES X CUMPL.  OBJETIVOS</t>
  </si>
  <si>
    <t>CONSUMO CELULAR</t>
  </si>
  <si>
    <t>PROVISIÓN</t>
  </si>
  <si>
    <t>PROVISIÓN JUBILACIÓN PATRONAL</t>
  </si>
  <si>
    <t>PROVISIÓN DESAHUCIO</t>
  </si>
  <si>
    <t>ALQUILER EQUIPOS</t>
  </si>
  <si>
    <t>ALQUILER VEHICULOS</t>
  </si>
  <si>
    <t>MONITOREO PUBLICIDAD</t>
  </si>
  <si>
    <t>MONITOREO DE LECTORIA</t>
  </si>
  <si>
    <t>PUBLICIDAD Y PROPAGANDA</t>
  </si>
  <si>
    <t>PROMOCION</t>
  </si>
  <si>
    <t>GASTOS DE MARCA</t>
  </si>
  <si>
    <t>COMBUSTIBLES</t>
  </si>
  <si>
    <t>OTROS DE VENTAS</t>
  </si>
  <si>
    <t>IMPUESTOS VARIOS</t>
  </si>
  <si>
    <t>COMISIONES DE AGENCIAS</t>
  </si>
  <si>
    <t>TIMBRES PROVINCIALES</t>
  </si>
  <si>
    <t>CORTESIAS EJEMPLARES</t>
  </si>
  <si>
    <t>CORTESIA OTROS</t>
  </si>
  <si>
    <t>CORTESIA POR REVISTA( OT)</t>
  </si>
  <si>
    <t>GASTOS FINANCIEROS</t>
  </si>
  <si>
    <t>COMISIONES BANCARIAS</t>
  </si>
  <si>
    <t>INTERESES CFN</t>
  </si>
  <si>
    <t>INTERESES BEDE</t>
  </si>
  <si>
    <t>INGRESOS NO OPERACIONALES</t>
  </si>
  <si>
    <t>INGRESOS VARIOS</t>
  </si>
  <si>
    <t>INTERESES</t>
  </si>
  <si>
    <t>SOBRANTE DE INVENTARIO</t>
  </si>
  <si>
    <t>VENTA DE DESPERDICIOS</t>
  </si>
  <si>
    <t>INGRESO POR DIFERENCIAL CAMBIARIO</t>
  </si>
  <si>
    <t>CERTIFICADOS</t>
  </si>
  <si>
    <t>SOBRANTE DE CAJA</t>
  </si>
  <si>
    <t>OTROS INGRESOS FACTURADOS</t>
  </si>
  <si>
    <t>DIVIDENDOS GANADOS EN INVERSIONES</t>
  </si>
  <si>
    <t>CD FACTURADOS</t>
  </si>
  <si>
    <t>OTROS INGRESOS POR DIF. CAMBBIARIA</t>
  </si>
  <si>
    <t>TRANSFERENCIAS GOBIERNO CENTRAL</t>
  </si>
  <si>
    <t>GASTOS NO OPERACIONALES</t>
  </si>
  <si>
    <t>INTERESES Y RECARGOS</t>
  </si>
  <si>
    <t>GASTOS NO DEDUCIBLES</t>
  </si>
  <si>
    <t>FALTANTE DE INVENTARIO</t>
  </si>
  <si>
    <t>GASTO POR BAJA ACTIVO FIJO</t>
  </si>
  <si>
    <t>DONACION</t>
  </si>
  <si>
    <t>IMPUESTOS NO DEVUELTOS</t>
  </si>
  <si>
    <t>LIQUIDACION INVERSION</t>
  </si>
  <si>
    <t>TBC</t>
  </si>
  <si>
    <t>Empresa Pública Medios Públicos de Comunicación del Ecuador – Medios Públicos EP.</t>
  </si>
  <si>
    <t>0968603820001</t>
  </si>
  <si>
    <t>TRIMESTRAL ACUMULADO</t>
  </si>
  <si>
    <t>. En esta celda se colocará la fecha de corte de envío de información
. El formato de casillero es FECHA bajo el siguiente esquema: día/mes/año</t>
  </si>
  <si>
    <t>0990032610001</t>
  </si>
  <si>
    <t>0990581827001</t>
  </si>
  <si>
    <t>0990928193001</t>
  </si>
  <si>
    <t>EDITORIAL UMINASA DEL ECUADOR S.A.</t>
  </si>
  <si>
    <t>C.CH. MANTENIMIENTO DIRECCION ADM.</t>
  </si>
  <si>
    <t>BANCO AUSTRO CTA.CTE.3000384215 TP</t>
  </si>
  <si>
    <t>C.CH.MANTENIMIENTO DIRECCION ADM.</t>
  </si>
  <si>
    <t>CREDITO TRIBUTARIO RTE.FTE.IMP - TP</t>
  </si>
  <si>
    <t>ANTICIPO CLIENTES - EL TIEMPO</t>
  </si>
  <si>
    <t>OTROS RESULTADOS INTEGRALES</t>
  </si>
  <si>
    <t>SUPERAVIT POR REVALUACION</t>
  </si>
  <si>
    <t>OPERACION DEL NEGOCIO RTV CUENCA</t>
  </si>
  <si>
    <t>IMPUESTO SALIDA DIVISA - EL TIEMPO</t>
  </si>
  <si>
    <t>CXP NOMINA</t>
  </si>
  <si>
    <t>. En esta celda se colocará el saldo de la cuenta al mes de corte que se esté remitiendo la información 
. El formato de casillero es NÚMERO con dos decimales (NO se aceptará valores con formatos de texto)</t>
  </si>
  <si>
    <t>TARJETA CORP. BACO. GQUIL</t>
  </si>
  <si>
    <t>BANCO CENTRAL CORRIENTE 02310103</t>
  </si>
  <si>
    <t>BAN ECUADOR CTE.3001182218 F.ROT</t>
  </si>
  <si>
    <t>AUSTRO CTA.CTE 0036439 TP</t>
  </si>
  <si>
    <t>INTERNACIONAL 8000602914 TP</t>
  </si>
  <si>
    <t>TITULOS DE CREDITOS</t>
  </si>
  <si>
    <t>IESS EL TIEMPO POR PAGAR</t>
  </si>
  <si>
    <t>SUPERAVIT PROPIEDAD PLANTA Y EQUIPO</t>
  </si>
  <si>
    <t>PUBLICIDAD - BARCELONA</t>
  </si>
  <si>
    <t>REVISTA-BARCELONA</t>
  </si>
  <si>
    <t>SUSCRIPCION - BARCELONA</t>
  </si>
  <si>
    <t>TELEVISION-RADIO Y MEDIOS DIGITALES</t>
  </si>
  <si>
    <t>CONDUCCION, LOCUCIÓN Y PRODUCCIÓN</t>
  </si>
  <si>
    <t>C.CH. MANTENIMIENTO QUITO UIO</t>
  </si>
  <si>
    <t>C.CH. ADMINISTRATIVO QUITO UIO</t>
  </si>
  <si>
    <t>RADIO BOLIVAR SA</t>
  </si>
  <si>
    <t>PUBLICIDAD OT</t>
  </si>
  <si>
    <t>DESCUENTO PUBLICIDAD RTV</t>
  </si>
  <si>
    <t>C.CH.ADMINISTRATIVO QUITO UIO</t>
  </si>
  <si>
    <t>C.CH.DIRECCION DE TELEVISION GYE</t>
  </si>
  <si>
    <t>DINERO ELECTRONICO BCE</t>
  </si>
  <si>
    <t>JUNIO</t>
  </si>
  <si>
    <t>DIVIDENDOS TC TELEVISION</t>
  </si>
  <si>
    <t>CXC DIVIDENDOS</t>
  </si>
  <si>
    <t>INVERSIONES EN ACCIONES</t>
  </si>
  <si>
    <t>CXC COMPAÑIAS RELACIONADAS</t>
  </si>
  <si>
    <t>GAMA TV</t>
  </si>
  <si>
    <t>CABLEVISION</t>
  </si>
  <si>
    <t>RADIO DIFUSORA DEL PACIFICO  RAPASA</t>
  </si>
  <si>
    <t>RADIO BOLIVAR</t>
  </si>
  <si>
    <t>ORGANIZACION RADIAL C.A</t>
  </si>
  <si>
    <t>RADIO PRENSA TV S.A</t>
  </si>
  <si>
    <t>SUMINISTROS DE PRODUCCION DE TV</t>
  </si>
  <si>
    <t>JULIO</t>
  </si>
  <si>
    <t>ESTADO DE RESULTADOS FORMATO EBITDA MENSUAL</t>
  </si>
  <si>
    <t xml:space="preserve">ESTADO DE RESULTADOS </t>
  </si>
  <si>
    <t>ENERO</t>
  </si>
  <si>
    <t>FEBRERO</t>
  </si>
  <si>
    <t>MARZO</t>
  </si>
  <si>
    <t xml:space="preserve"> Total Trimestre </t>
  </si>
  <si>
    <t xml:space="preserve">% </t>
  </si>
  <si>
    <t>VARIACIÓN</t>
  </si>
  <si>
    <t xml:space="preserve">Ingresos operacionales </t>
  </si>
  <si>
    <t>Gastos y Costos operacionales  (-)</t>
  </si>
  <si>
    <t>EBITDA (3 = 1 - 2)</t>
  </si>
  <si>
    <t>Depreciaciones, Amortizaciones Operacionales (-)</t>
  </si>
  <si>
    <t>Resultado Operacional (EBIT) (5 = 3 - 4)</t>
  </si>
  <si>
    <t xml:space="preserve">Total ingresos no operacionales </t>
  </si>
  <si>
    <t xml:space="preserve">Gastos y costos no operacionales (-) </t>
  </si>
  <si>
    <t>Otros Egresos (-) (GASTOS FINANCIEROS)</t>
  </si>
  <si>
    <t xml:space="preserve">Resultado No Operacional ( 6 - 7 - 8) </t>
  </si>
  <si>
    <t xml:space="preserve">Resultado Neto (10 = 5 + 9) </t>
  </si>
  <si>
    <t>Transferencias recibidas desde el Gobierno Central</t>
  </si>
  <si>
    <t xml:space="preserve">Transferencias entregadas al Gobierno Central </t>
  </si>
  <si>
    <t>ABRIL</t>
  </si>
  <si>
    <t>MAYO</t>
  </si>
  <si>
    <t>AGOSTO</t>
  </si>
  <si>
    <t>SEPTIEMBRE</t>
  </si>
  <si>
    <t>PASIVOS CONTINGENTES</t>
  </si>
  <si>
    <t>APORTES ACCIONISTAS</t>
  </si>
  <si>
    <t>OTROS GASTOS DE CIAS. RELACIONADAS</t>
  </si>
  <si>
    <t>DIVIDENDOS ELECTROQUIL</t>
  </si>
  <si>
    <t>C.CH. PROD. Y PROG. GYE</t>
  </si>
  <si>
    <t>Proyección Trimestre</t>
  </si>
  <si>
    <t>REPUESTOS Y HERRAMIENTAS</t>
  </si>
  <si>
    <t>DIRECCION DE TV-PROD Y PROG GYE</t>
  </si>
  <si>
    <t>C.CH.REDACCION-RADIO-ANDESGYE</t>
  </si>
  <si>
    <t>OCTUBRE</t>
  </si>
  <si>
    <t>C.CH.REDACCION-RADIO-ANDEGYE</t>
  </si>
  <si>
    <t>DIRECCION DE TV- PROD Y PROG GYE</t>
  </si>
  <si>
    <t>PACIFICO CTA. 89867-8 - TP</t>
  </si>
  <si>
    <t>PICHINCHA CTA 30888167-04 TP</t>
  </si>
  <si>
    <t>BOLIVARIANO CT400-501624-6 TP</t>
  </si>
  <si>
    <t>GUAYAQUIL CTA22416189 - TP</t>
  </si>
  <si>
    <t>CXC EMPLEADOS- EL TIEMPO</t>
  </si>
  <si>
    <t>PRESTAMOS EMPLEADOS- EL TIEMPO</t>
  </si>
  <si>
    <t>OTRAS CUENTAS POR COBRAR- EL TIEMPO</t>
  </si>
  <si>
    <t>AMERICAVISION</t>
  </si>
  <si>
    <t>IMPUESTOS POR PAGAR  - EL TIEMPO</t>
  </si>
  <si>
    <t>APORTE INDIVIDUAL - PATRONAL</t>
  </si>
  <si>
    <t>CUENTAS VARIAS X PAGAR - EL TIEMPO</t>
  </si>
  <si>
    <t>CTAXPAGAR FINIQUITO - EL TIEMPO</t>
  </si>
  <si>
    <t>NOVIEMBRE</t>
  </si>
  <si>
    <t>DICIEMBRE</t>
  </si>
  <si>
    <t>PARTICIPACIÓN ACCIONARIA</t>
  </si>
  <si>
    <t>CUENTA CONTABLE:</t>
  </si>
  <si>
    <t>RUC EMPRESA DONDE SE TIENEN ACCIONES</t>
  </si>
  <si>
    <t>NOMBRE DE LA EMPRESA</t>
  </si>
  <si>
    <t>VALOR CONTABLE</t>
  </si>
  <si>
    <t>PORCENTAJE PARTICIPACIÓN</t>
  </si>
  <si>
    <t>VALOR DIVIDENDO RECIBIDO</t>
  </si>
  <si>
    <t>FECHA RECIBO DIVIDENDO</t>
  </si>
  <si>
    <t>UBICACIÓN DONDE SE TIENE LAS INVERSIONES</t>
  </si>
  <si>
    <t xml:space="preserve">. En esta celda se colocará el número de identificación
. El formato de casillero es TEXTO (NO se aceptará códigos de cuenta En formato Número)
. NO se aceptará espacios en blanco, signos o caracteres especiales.
</t>
  </si>
  <si>
    <t xml:space="preserve">. En esta celda se colocará el nombre de la empresa donde se tiene participación accionaria
. El formato de casillero es TEXTO (NO se aceptará códigos de cuenta En formato Número)
</t>
  </si>
  <si>
    <t>. En esta celda se colocará el porcentaje de participación accionaria de la EP, frente al total
. El formato de casillero es NÚMERO (porcentaje) con dos decimales (NO se aceptará valores con formatos de texto)</t>
  </si>
  <si>
    <t>. En esta celda se colocará el valor de dividendos recibidos 
. El formato de casillero es NÚMERO con dos decimales (NO se aceptará valores con formatos de texto)</t>
  </si>
  <si>
    <t>. En esta celda se colocará la fecha en que se recibió el dividendo
. El formato de casillero es FECHA bajo el siguiente esquema: día/mes/año</t>
  </si>
  <si>
    <r>
      <t>. En esta celda se colocará la situación geográfica de la inversión (en Ecuador o extranjero)
. El formato de casillero es TEXTO 
.En esta celda se colocará el tipo de cuenta que corresponde en función de lo señalado en la</t>
    </r>
    <r>
      <rPr>
        <b/>
        <sz val="10"/>
        <rFont val="Calibri"/>
        <family val="2"/>
        <scheme val="minor"/>
      </rPr>
      <t xml:space="preserve"> TABLA 10</t>
    </r>
    <r>
      <rPr>
        <sz val="10"/>
        <color theme="1"/>
        <rFont val="Calibri"/>
        <family val="2"/>
        <scheme val="minor"/>
      </rPr>
      <t xml:space="preserve"> (colocar el número)
</t>
    </r>
  </si>
  <si>
    <t>0991233075001</t>
  </si>
  <si>
    <t>ELECTROQUIL SA</t>
  </si>
  <si>
    <t>0990026815001</t>
  </si>
  <si>
    <t>RADIO LA PRENSA T.V. S.A.</t>
  </si>
  <si>
    <t>0990326045001</t>
  </si>
  <si>
    <t>ORGANIZACIÓN RADIAL CA</t>
  </si>
  <si>
    <t>0990004633001</t>
  </si>
  <si>
    <t>0990316961001</t>
  </si>
  <si>
    <t>RADIO DIFUSORA DEL PACIFICO SA RAPASA</t>
  </si>
  <si>
    <t>CADENA ECUATORIANA DE TELEVISIÓN CA CANAL 10 CETV</t>
  </si>
  <si>
    <t>1790272036001</t>
  </si>
  <si>
    <t>COMPANIA TELEVISIÓN DEL PACIFICO TELEDOS SA</t>
  </si>
  <si>
    <t>0991271961001</t>
  </si>
  <si>
    <t>AMERICAVISION S.A.</t>
  </si>
  <si>
    <t>CABLEVISION SA</t>
  </si>
  <si>
    <t>0990768153001</t>
  </si>
  <si>
    <t>MOVIDAD C.A.</t>
  </si>
  <si>
    <t>1790502694001</t>
  </si>
  <si>
    <t>EDITORES E IMPRESORES EDIMPRES S.A.</t>
  </si>
  <si>
    <t>RESULTADO DEL EJERCICIO</t>
  </si>
  <si>
    <t>PRESUPUESTO DE INGRESOS</t>
  </si>
  <si>
    <t>EJECUCIÓN ACUMULADA 2018</t>
  </si>
  <si>
    <t>CUENTAS</t>
  </si>
  <si>
    <t>FUENTE</t>
  </si>
  <si>
    <t>CONCEPTOS</t>
  </si>
  <si>
    <t>PRESUPUESTO ANUAL APROBADO</t>
  </si>
  <si>
    <t>REFORMA 
(fecha de aprobación dd/mm/aaaa)</t>
  </si>
  <si>
    <t>PRESUPUESTO ANUAL CODIFICADO</t>
  </si>
  <si>
    <t>CODIFICADO PROGRAMADO</t>
  </si>
  <si>
    <t>EJECUCIÓN</t>
  </si>
  <si>
    <t>. En esta celda se colocará el código de la cuenta En función del catálogo de cuenta de cada empresa.
. Se colocará todas las partidas presupuestarias que maneja la empresa en cada uno de los items.
. El formato de casillero es TEXTO (NO se aceptará códigos de cuenta En formato Número)
. NO se aceptará espacios en blanco, signos o caracteres especiales.
. Se deberá incluir todo el nivel de desagregación, desde el mínimo hasta el máximo establecido, según el catálogo de cuentas.</t>
  </si>
  <si>
    <t>. En esta se colocará el tipo de fuente al cual corresponden los recursos, ya sea 1. Recusos Fiscales, 2. Recursos de autogestión; y, para el caso de una fuente distinta a las mencionadas incluir el código que corresponda.</t>
  </si>
  <si>
    <t>. En esta celda se colocará monto del presupuesto aprobado en Directorio.
. El formato de casillero es NÚMERO con dos decimales (NO se aceptará valores con formatos de texto)</t>
  </si>
  <si>
    <t>. En esta celda se colocará el Aumento/Disminución de cada partida reformada, ya sea por aprobación del Directorio o reforma interna.
. Se aumentará una columna por cada reforma realizada.
. El formato de casillero es NÚMERO con dos decimales (NO se aceptará valores con formatos de texto)</t>
  </si>
  <si>
    <t>. En esta celda se colocará monto del presupuesto codificado (+/- las reformas si las hubiere)
. El formato de casillero es NÚMERO con dos decimales (NO se aceptará valores con formatos de texto)</t>
  </si>
  <si>
    <t>. En esta celda se colocará el presupuesto codificado mensual.
. El formato del casillero es NÚMERO con dos decimales (NO se aceptará valores con formatos de texto)</t>
  </si>
  <si>
    <t>. En esta celda se colocará la ejecución mensual de gastos.
. El formato del casillero es NÚMERO con dos decimales (NO se aceptará valores con formatos de texto)</t>
  </si>
  <si>
    <t>. En esta celda se colocará la SUMATORIA de los codificados mensuales.
. El formato del casillero es NÚMERO con dos decimales (NO se aceptará valores con formatos de texto)</t>
  </si>
  <si>
    <t>. En esta celda se colocará la SUMATORIA de la ejecución de gastos mensuales.
. El formato del casillero es NÚMERO con dos decimales (NO se aceptará valores con formatos de texto)</t>
  </si>
  <si>
    <t>TOTAL INGRESOS</t>
  </si>
  <si>
    <t>INGRESOS CORRIENTES</t>
  </si>
  <si>
    <t>1.4</t>
  </si>
  <si>
    <t>Venta de Bienes y Servicios</t>
  </si>
  <si>
    <t>Ventas de Productos y Materiales</t>
  </si>
  <si>
    <t>Industriales</t>
  </si>
  <si>
    <t>Ventas No Industriales</t>
  </si>
  <si>
    <t>Telecomunicaciones</t>
  </si>
  <si>
    <t>Otros servicios técnicos y especializados</t>
  </si>
  <si>
    <t>Ventas de Desechos y Residuos</t>
  </si>
  <si>
    <t>1.8</t>
  </si>
  <si>
    <t>Transferencias corrientes del sector público</t>
  </si>
  <si>
    <t>Del Presupuesto General del Estado</t>
  </si>
  <si>
    <t>1.9</t>
  </si>
  <si>
    <t>Otros Ingresos</t>
  </si>
  <si>
    <t>Otros No Operacionales</t>
  </si>
  <si>
    <t>Otros No Especificados</t>
  </si>
  <si>
    <t>INGRESOS DE CAPITAL</t>
  </si>
  <si>
    <t>2.8</t>
  </si>
  <si>
    <t>Transferencias y Donaciones de Capital e Inversión</t>
  </si>
  <si>
    <t>Transferencias y donaciones de capital e inversión</t>
  </si>
  <si>
    <t>INGRESOS DE FINANCIAMIENTO</t>
  </si>
  <si>
    <t>3.7</t>
  </si>
  <si>
    <t>Saldos Disponibles</t>
  </si>
  <si>
    <t>De fondos de autogestión</t>
  </si>
  <si>
    <t>3.8</t>
  </si>
  <si>
    <t>Cuentas pendientes por cobrar</t>
  </si>
  <si>
    <t>De cuentas por cobrar</t>
  </si>
  <si>
    <t>PRESUPUESTO DE GASTOS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</si>
  <si>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</si>
  <si>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</si>
  <si>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</si>
  <si>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</si>
  <si>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</si>
  <si>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</si>
  <si>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</si>
  <si>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</si>
  <si>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</si>
  <si>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</si>
  <si>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</si>
  <si>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</si>
  <si>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Ejecución Acumulada 2018</t>
  </si>
  <si>
    <t>Presupuesto anual aprobado</t>
  </si>
  <si>
    <t>Presupuesto anual codificado</t>
  </si>
  <si>
    <t>Programación</t>
  </si>
  <si>
    <t>Ejecución</t>
  </si>
  <si>
    <t>TOTAL GASTOS</t>
  </si>
  <si>
    <t>GASTOS CORRIENTES</t>
  </si>
  <si>
    <t>5.1</t>
  </si>
  <si>
    <t>Gastos en Personal</t>
  </si>
  <si>
    <t>Gastos de personal</t>
  </si>
  <si>
    <t>Remuneraciones unificadas</t>
  </si>
  <si>
    <t>Salarios unificados</t>
  </si>
  <si>
    <t>Remuneracion mensual unificada para pasantes</t>
  </si>
  <si>
    <t>Remuneraciones complementarias</t>
  </si>
  <si>
    <t>Décimo tercer sueldo</t>
  </si>
  <si>
    <t>Décimo cuarto sueldo</t>
  </si>
  <si>
    <t>Remuneración variable por eficiencia</t>
  </si>
  <si>
    <t>Remuneraciones temporales</t>
  </si>
  <si>
    <t>Licencia remunerada</t>
  </si>
  <si>
    <t>Horas extraordinarias y suplementarias</t>
  </si>
  <si>
    <t>Servicios personales por contrato</t>
  </si>
  <si>
    <t>Subrogación</t>
  </si>
  <si>
    <t>Encargos</t>
  </si>
  <si>
    <t>Aportes patronales a la Seguridad Social</t>
  </si>
  <si>
    <t>Aporte patronal</t>
  </si>
  <si>
    <t>Fondo de reserva</t>
  </si>
  <si>
    <t>Jubilación patronal</t>
  </si>
  <si>
    <t>Indemnizaciones</t>
  </si>
  <si>
    <t>Supresión de puesto</t>
  </si>
  <si>
    <t>Despido intempestivo</t>
  </si>
  <si>
    <t>Compensación por desahucio</t>
  </si>
  <si>
    <t>Restitución de puesto</t>
  </si>
  <si>
    <t>Beneficio por jubilación</t>
  </si>
  <si>
    <t>Compensación por vacaciones no gozadas por cesación de funciones</t>
  </si>
  <si>
    <t>5.3</t>
  </si>
  <si>
    <t>Bienes y servicios de consumo</t>
  </si>
  <si>
    <t>Servicios básicos</t>
  </si>
  <si>
    <t>Agua potable</t>
  </si>
  <si>
    <t>Energía eléctrica</t>
  </si>
  <si>
    <t>Servicio de correo</t>
  </si>
  <si>
    <t>Servicios generales</t>
  </si>
  <si>
    <t>Transporte de personal</t>
  </si>
  <si>
    <t>Fletes y maniobras</t>
  </si>
  <si>
    <t>Almacenamiento - embalaje - envase y recarga de extintores</t>
  </si>
  <si>
    <t>Edición, impresión, reproducción, publicaciones, suscripciones, fotocopiado, traducción, empastado, enmarcación, serigrafía, fotografía, carnetización, filmación e imágenes satelitales.</t>
  </si>
  <si>
    <t>Espectáculos Culturales y Sociales</t>
  </si>
  <si>
    <t>Eventos Públicos y Oficiales</t>
  </si>
  <si>
    <t>Difusión, información y publicidad</t>
  </si>
  <si>
    <t>Servicios de Identificación, Marcación, Autentificación, Rastreo, Monitoreo, Seguimiento
y/o Trazabilidad</t>
  </si>
  <si>
    <t>Servicios de aseo, vestimenta de trabajo, fumigación, desinfección y limpieza de las instalaciones del sector público.</t>
  </si>
  <si>
    <t>Publicidad y propaganda usando otros medios</t>
  </si>
  <si>
    <t>Servicios personales eventuales sin relación de dependencia</t>
  </si>
  <si>
    <t>Servicios médicos hospitalarios y complementarios</t>
  </si>
  <si>
    <t>Servicios de provisión de dispositivos electrónicos y certificación para registro de firmas digitales</t>
  </si>
  <si>
    <t>Digitalizacion de información y datos públicos</t>
  </si>
  <si>
    <t>Servicio de alimentacion</t>
  </si>
  <si>
    <t>Membresías</t>
  </si>
  <si>
    <t>Traslados, instalaciones, viáticos y subsistencias</t>
  </si>
  <si>
    <t>Pasajes al interior</t>
  </si>
  <si>
    <t>Gastos para cubrir la movilización de servidores y trabajadores públicos fuera del país.</t>
  </si>
  <si>
    <t>Viáticos y subsistencias en el interior</t>
  </si>
  <si>
    <t>Viáticos y subsistencias en el exterior</t>
  </si>
  <si>
    <t>Viático por gastos de residencia</t>
  </si>
  <si>
    <t>Gastos para la atención a delegados extranjeros y nacionales deportistas - entrenadores y cuerpo técnico que representen al país</t>
  </si>
  <si>
    <t>Instalaciones, mantenimientos y reparaciones</t>
  </si>
  <si>
    <t>Terrenos (instalación - mantenimiento y reparaciones)</t>
  </si>
  <si>
    <t>Edificios, locales, residencias y cableado estructurado (instalación, mantenimiento y reparaciones)</t>
  </si>
  <si>
    <t>Mobiliarios (instalación, mantenimiento y reparaciones)</t>
  </si>
  <si>
    <t>Maquinarias y Equipos (instalación - mantenimiento y reparaciones)</t>
  </si>
  <si>
    <t>Vehiculos (instalación - mantenimiento y reparaciones)</t>
  </si>
  <si>
    <t>Herramientas (instalación - mantenimiento y reparaciones)</t>
  </si>
  <si>
    <t>Infraestructura</t>
  </si>
  <si>
    <t>Gastos en mantenimiento de áreas verdes y arreglo de vías internas</t>
  </si>
  <si>
    <t>Arrendamientos de bienes</t>
  </si>
  <si>
    <t>Terrenos (arrendamientos)</t>
  </si>
  <si>
    <t>Edificios, locales y residencias, parqueaderos, casilleros judiciales y bancarios (arrendamientos)</t>
  </si>
  <si>
    <t>Maquinarias y equipos (arrendamientos)</t>
  </si>
  <si>
    <t>VehÍculos terrestres (arrendamientos)</t>
  </si>
  <si>
    <t>Contratación de estudios, investigaciones y servicios técnicos especializados</t>
  </si>
  <si>
    <t>Consultoría, asesoría e investigación especializada</t>
  </si>
  <si>
    <t>Servicio de auditoría</t>
  </si>
  <si>
    <t>Servicio de capacitación</t>
  </si>
  <si>
    <t>Fiscalizacion e inspecciones técnicas</t>
  </si>
  <si>
    <t>Estudio y diseño de proyectos</t>
  </si>
  <si>
    <t>Honorarios por contratos civiles de servicios</t>
  </si>
  <si>
    <t>Gastos en Informática</t>
  </si>
  <si>
    <t>Desarrollo, actualización, asistencia técnica y soporte de sistemas informáticos</t>
  </si>
  <si>
    <t>Arrendamiento y licencias de uso de paquetes informáticos</t>
  </si>
  <si>
    <t>Arrendamiento de equipos informáticos</t>
  </si>
  <si>
    <t>Mantenimiento y reparación de equipos y sistemas informáticos</t>
  </si>
  <si>
    <t>Bienes de uso y consumo corriente</t>
  </si>
  <si>
    <t>Alimentos y bebidas</t>
  </si>
  <si>
    <t>Vestuario, lencería, prendas de protección y accesorios para uniformes militares y policiales y carpas</t>
  </si>
  <si>
    <t>Combustibles y lubricantes</t>
  </si>
  <si>
    <t>Materiales de oficina</t>
  </si>
  <si>
    <t>Materiales de aseo</t>
  </si>
  <si>
    <t>Materiales de impresión, fotografía, reproducción y publicaciones</t>
  </si>
  <si>
    <t>Instrumental médico quirúrgico</t>
  </si>
  <si>
    <t>Medicamentos</t>
  </si>
  <si>
    <t>Dispositivos médicos para laboratorio clínico y patología</t>
  </si>
  <si>
    <t xml:space="preserve">Insumos - bienes - materiales y suministros para la construcción - eléctricos - plomería - carpintería - señalización vial - navegación y contra incendios </t>
  </si>
  <si>
    <t>Repuestos y accesorios</t>
  </si>
  <si>
    <t>Insumos, bienes y materiales para la producción de programas de radio y televisión,
eventos culturales, artísticos y entretenimiento en general</t>
  </si>
  <si>
    <t>Materiales de peluquería</t>
  </si>
  <si>
    <t>Repuestos y accesorios para vehículos terrestres</t>
  </si>
  <si>
    <t>Bienes muebles no depreciables</t>
  </si>
  <si>
    <t>Maquinarias y equipos (bienes muebles no depreciables)</t>
  </si>
  <si>
    <t>Herramientas (bienes muebles no depreciables)</t>
  </si>
  <si>
    <t>Insumos, bienes, materiales y suministros para la construcción, eléctricos, plomería, carpintería, señalización vial, navegación y contra incendios</t>
  </si>
  <si>
    <t>5.6</t>
  </si>
  <si>
    <t>Gastos financieros</t>
  </si>
  <si>
    <t>Intereses y otros cargos de la deuda interna</t>
  </si>
  <si>
    <t>Sector público financiero</t>
  </si>
  <si>
    <t>5.7</t>
  </si>
  <si>
    <t>Otros Gastos Corrientes</t>
  </si>
  <si>
    <t>Impuestos, tasas y contribuciones</t>
  </si>
  <si>
    <t>Tasas generales, impuestos, contribuciones, permisos, licencias y patentes.</t>
  </si>
  <si>
    <t>Otros impuestos, tasas y contribuciones</t>
  </si>
  <si>
    <t>Seguros, costos financieros y otros gastos</t>
  </si>
  <si>
    <t>Seguros</t>
  </si>
  <si>
    <t>Comisiones bancarias</t>
  </si>
  <si>
    <t>Costas judiciales, trámites notariales, legalización de documentos y arreglos extrajudiciales</t>
  </si>
  <si>
    <t>Dietas</t>
  </si>
  <si>
    <t>5.8</t>
  </si>
  <si>
    <t>Transferencias y donaciones corrientes</t>
  </si>
  <si>
    <t>Donaciones corrientes al sector privado interno</t>
  </si>
  <si>
    <t>Al sector privado no financiero</t>
  </si>
  <si>
    <t>GASTOS DE PRODUCCIÓN</t>
  </si>
  <si>
    <t>6.1</t>
  </si>
  <si>
    <t>Gastos en personal para la producción</t>
  </si>
  <si>
    <t>Remuneraciones básicas</t>
  </si>
  <si>
    <t>Remuneracion variable por eficiencia</t>
  </si>
  <si>
    <t>6.3</t>
  </si>
  <si>
    <t>Bienes y servicios para la producción</t>
  </si>
  <si>
    <t>Almacenamiento, embalaje, envase y recarga de extintores</t>
  </si>
  <si>
    <t>Edición, impresión, reproducción, publicaciones, suscripciones, fotocopiado, traduccion, empastado, enmarcación, serigrafía, fotografía, carnetización, filmación e imágenes satelitales</t>
  </si>
  <si>
    <t>Servicios de aseo, vestimenta de trabajo, fumigación, desinfección y limpieza de las instalaciones del sector público</t>
  </si>
  <si>
    <t>Publicidad y propaganda en medios de comunicación masiva</t>
  </si>
  <si>
    <t>Servicios y derechos en produccion y programacion de radio y television</t>
  </si>
  <si>
    <t>Digitalización de informacion y datos públicos</t>
  </si>
  <si>
    <t>Comisiones por la venta de productos, servicios postales y financieros</t>
  </si>
  <si>
    <t>Servicios de monitoreo de la informacion en television, radio, prensa, medios on-line y otros</t>
  </si>
  <si>
    <t>Otros servicios</t>
  </si>
  <si>
    <t>Edificios, locales, residencias y cableado estructurado (instalacion, mantenimiento y reparaciones)</t>
  </si>
  <si>
    <t>Maquinarias y equipos (instalación, mantenimiento y reparaciones)</t>
  </si>
  <si>
    <t>Vehículos (instalación, mantenimiento y reparaciones)</t>
  </si>
  <si>
    <t>Herramientas (Mantenimiento y Reparación)</t>
  </si>
  <si>
    <t>Gastos en mantenimientos de áreas verdes y vías internas</t>
  </si>
  <si>
    <t>Servicios de auditoría</t>
  </si>
  <si>
    <t>Gastos en informática</t>
  </si>
  <si>
    <t>Bienes de uso y consumo de producción</t>
  </si>
  <si>
    <t>Gastos en herramientas y Equipos menores</t>
  </si>
  <si>
    <t>Insumos, Bienes y Materiales para la Producción de Programas de Radio y Televisión</t>
  </si>
  <si>
    <t>Adquisición de materias primas</t>
  </si>
  <si>
    <t>Químicos e industriales</t>
  </si>
  <si>
    <t>Otras materias primas</t>
  </si>
  <si>
    <t>6.7</t>
  </si>
  <si>
    <t>Otros gastos de Producción</t>
  </si>
  <si>
    <t>Impuestos, Tasas y Contribuciones</t>
  </si>
  <si>
    <t>Otros impuestos tasas y contribuciones</t>
  </si>
  <si>
    <t>Seguros, Costos Financieros y Otros Gastos</t>
  </si>
  <si>
    <t>GASTOS DE INVERSIÓN</t>
  </si>
  <si>
    <t>7.3</t>
  </si>
  <si>
    <t>Bienes y Servicios para Inversión</t>
  </si>
  <si>
    <t>Contrataciones de estudios, investigaciones y servicios técnicos especializados</t>
  </si>
  <si>
    <t>Fiscalización e inspecciones técnicas</t>
  </si>
  <si>
    <t>Bienes de uso y consumo de inversión</t>
  </si>
  <si>
    <t>7.5</t>
  </si>
  <si>
    <t>Obras Públicas</t>
  </si>
  <si>
    <t>Obras de infraestructura</t>
  </si>
  <si>
    <t>Construcciones y edificaciones</t>
  </si>
  <si>
    <t>7.8</t>
  </si>
  <si>
    <t>Transferencias y donaciones al sector publico y privado</t>
  </si>
  <si>
    <t>Participaciones</t>
  </si>
  <si>
    <t>Participaciones en ingresos preasignados a favor de las instituciones del sector privado</t>
  </si>
  <si>
    <t>GASTOS DE CAPITAL</t>
  </si>
  <si>
    <t>8.4</t>
  </si>
  <si>
    <t>Bienes de Larga Duración</t>
  </si>
  <si>
    <t>Bienes muebles</t>
  </si>
  <si>
    <t>Mobiliarios (bienes de larga duración)</t>
  </si>
  <si>
    <t>Maquinarias y equipos (bienes de larga duración)</t>
  </si>
  <si>
    <t>Vehículos (bienes de larga duración)</t>
  </si>
  <si>
    <t>Herramientas (bienes de larga duración)</t>
  </si>
  <si>
    <t>Equipos, sistemas y paquetes informáticos</t>
  </si>
  <si>
    <t>Bienes inmuebles</t>
  </si>
  <si>
    <t>Bienes prefabricados</t>
  </si>
  <si>
    <t>Intangibles</t>
  </si>
  <si>
    <t>Patentes, derechos de autor, marcas registradas, derecho de llave y explotación de otros</t>
  </si>
  <si>
    <t>8.7</t>
  </si>
  <si>
    <t>Inversiones Financieras</t>
  </si>
  <si>
    <t>Inversiones títulos - valores</t>
  </si>
  <si>
    <t>Depósitos a plazo</t>
  </si>
  <si>
    <t>Participaciones de capital</t>
  </si>
  <si>
    <t>8.8</t>
  </si>
  <si>
    <t>Transferencias y Donaciones de Capital</t>
  </si>
  <si>
    <t>Transferencias de capital al sector público</t>
  </si>
  <si>
    <t>Al Gobierno Central</t>
  </si>
  <si>
    <t>APLICACIÓN DEL FINANCIAMIENTO</t>
  </si>
  <si>
    <t>9.6</t>
  </si>
  <si>
    <t>Amortización de la Deuda Pública</t>
  </si>
  <si>
    <t>Amortización de deuda interna</t>
  </si>
  <si>
    <t>Al sector público financiero</t>
  </si>
  <si>
    <t>Amortización deuda externa</t>
  </si>
  <si>
    <t>A Gobiernos y Organismos Gubernamentales</t>
  </si>
  <si>
    <t>9.7</t>
  </si>
  <si>
    <t>Pasivo Circulante</t>
  </si>
  <si>
    <t>Deuda flotante</t>
  </si>
  <si>
    <t>De cuentas por pagar</t>
  </si>
  <si>
    <t>9.9</t>
  </si>
  <si>
    <t>Otros pasivos</t>
  </si>
  <si>
    <t>Obligaciones de ejercicios anteriores por gastos de personal</t>
  </si>
  <si>
    <t>Obligaciones de ejercicios anteriores por otros gastos</t>
  </si>
</sst>
</file>

<file path=xl/styles.xml><?xml version="1.0" encoding="utf-8"?>
<styleSheet xmlns="http://schemas.openxmlformats.org/spreadsheetml/2006/main">
  <numFmts count="2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_-* #,##0.00\ &quot;€&quot;_-;\-* #,##0.00\ &quot;€&quot;_-;_-* &quot;-&quot;??\ &quot;€&quot;_-;_-@_-"/>
    <numFmt numFmtId="171" formatCode="&quot; $ &quot;#,##0.00\ ;&quot; $ (&quot;#,##0.00\);&quot; $ -&quot;#\ ;@\ "/>
    <numFmt numFmtId="172" formatCode="#,##0.000_);\(#,##0.000\)"/>
    <numFmt numFmtId="173" formatCode="#,##0.00&quot; &quot;;&quot; -&quot;#,##0.00&quot; &quot;;&quot; -&quot;#&quot; &quot;;@&quot; &quot;"/>
    <numFmt numFmtId="174" formatCode="_(* #,##0_);_(* \(#,##0\);_(* &quot;-&quot;??_);_(@_)"/>
    <numFmt numFmtId="175" formatCode="_-* #,##0.00_-;\-* #,##0.00_-;_-* &quot;-&quot;??_-;_-@_-"/>
    <numFmt numFmtId="176" formatCode="_(&quot;$&quot;* #,##0_);_(&quot;$&quot;* \(#,##0\);_(&quot;$&quot;* &quot;-&quot;_);_(@_)"/>
    <numFmt numFmtId="177" formatCode="_ * #,##0.00_ ;_ * \-#,##0.00_ ;_ * &quot;-&quot;??_ ;_ @_ "/>
    <numFmt numFmtId="178" formatCode="_ &quot;$&quot;\ * #,##0.00_ ;_ &quot;$&quot;\ * \-#,##0.00_ ;_ &quot;$&quot;\ * &quot;-&quot;??_ ;_ @_ "/>
    <numFmt numFmtId="179" formatCode="\ dd\/mm\/yyyy"/>
    <numFmt numFmtId="180" formatCode="[$$-300A]\ #,##0.00_ ;[Red]\-[$$-300A]\ #,##0.00\ "/>
    <numFmt numFmtId="181" formatCode="[$-C0A]d\-mmm\-yyyy;@"/>
    <numFmt numFmtId="182" formatCode="_(&quot;$&quot;* #,##0.00_);_(&quot;$&quot;* \(#,##0.00\);_(&quot;$&quot;* &quot;-&quot;??_);_(@_)"/>
    <numFmt numFmtId="183" formatCode="&quot;Sí&quot;;&quot;Sí&quot;;&quot;No&quot;"/>
    <numFmt numFmtId="184" formatCode="[$-F800]dddd\,\ mmmm\ dd\,\ yyyy"/>
    <numFmt numFmtId="185" formatCode="_-* #,##0\ &quot;€&quot;_-;\-* #,##0\ &quot;€&quot;_-;_-* &quot;-&quot;\ &quot;€&quot;_-;_-@_-"/>
    <numFmt numFmtId="186" formatCode="#,###,###"/>
    <numFmt numFmtId="187" formatCode="#,##0.00\ [$€-C0A];[Red]\-#,##0.00\ [$€-C0A]"/>
    <numFmt numFmtId="188" formatCode="#,##0.00&quot; &quot;[$€-C0A];[Red]&quot;-&quot;#,##0.00&quot; &quot;[$€-C0A]"/>
    <numFmt numFmtId="189" formatCode="_(&quot;$ &quot;* #,##0.00_);_(&quot;$ &quot;* \(#,##0.00\);_(&quot;$ &quot;* \-??_);_(@_)"/>
    <numFmt numFmtId="190" formatCode="dd/mm/yyyy;@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indexed="8"/>
      <name val="Arial"/>
      <family val="2"/>
    </font>
    <font>
      <sz val="11"/>
      <color rgb="FF000000"/>
      <name val="Calibri1"/>
    </font>
    <font>
      <sz val="10"/>
      <color rgb="FF000000"/>
      <name val="Arial1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11"/>
      <color rgb="FF000000"/>
      <name val="Arial1"/>
    </font>
    <font>
      <b/>
      <i/>
      <sz val="16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6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9.35"/>
      <color theme="10"/>
      <name val="Calibri"/>
      <family val="2"/>
    </font>
    <font>
      <sz val="11"/>
      <color rgb="FF3163CE"/>
      <name val="Calibri"/>
      <family val="2"/>
      <scheme val="minor"/>
    </font>
    <font>
      <u/>
      <sz val="10"/>
      <color indexed="12"/>
      <name val="Arial"/>
      <family val="2"/>
    </font>
    <font>
      <sz val="10"/>
      <color rgb="FF9C000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0"/>
      <color rgb="FF9C6500"/>
      <name val="Arial"/>
      <family val="2"/>
    </font>
    <font>
      <sz val="10"/>
      <name val="Courier"/>
      <family val="3"/>
    </font>
    <font>
      <sz val="10"/>
      <name val="Tahoma"/>
      <family val="2"/>
    </font>
    <font>
      <sz val="11"/>
      <color indexed="8"/>
      <name val="Arial"/>
      <family val="2"/>
    </font>
    <font>
      <sz val="8.25"/>
      <name val="Microsoft Sans Serif"/>
      <family val="2"/>
    </font>
    <font>
      <sz val="10"/>
      <name val="Unitus T Light"/>
      <family val="3"/>
    </font>
    <font>
      <sz val="10"/>
      <color indexed="8"/>
      <name val="MS Sans Serif"/>
      <family val="2"/>
    </font>
    <font>
      <sz val="10"/>
      <name val="Verdana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Unitus T Light"/>
      <family val="2"/>
    </font>
    <font>
      <sz val="12"/>
      <name val="Dutch"/>
    </font>
    <font>
      <sz val="10"/>
      <name val="Helv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indexed="56"/>
      <name val="Cambria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0"/>
      <name val="Arial"/>
      <family val="2"/>
    </font>
    <font>
      <sz val="10"/>
      <color theme="1"/>
      <name val="Cambria"/>
      <family val="1"/>
    </font>
    <font>
      <b/>
      <sz val="8"/>
      <color rgb="FFFFFFFF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92D050"/>
      </patternFill>
    </fill>
    <fill>
      <patternFill patternType="solid">
        <fgColor indexed="65"/>
        <bgColor rgb="FF92D050"/>
      </patternFill>
    </fill>
    <fill>
      <patternFill patternType="solid">
        <fgColor indexed="6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70C0"/>
      </left>
      <right/>
      <top style="medium">
        <color indexed="64"/>
      </top>
      <bottom style="medium">
        <color rgb="FF0070C0"/>
      </bottom>
      <diagonal/>
    </border>
    <border>
      <left/>
      <right/>
      <top style="medium">
        <color indexed="64"/>
      </top>
      <bottom style="medium">
        <color rgb="FF0070C0"/>
      </bottom>
      <diagonal/>
    </border>
    <border>
      <left/>
      <right style="medium">
        <color rgb="FF0070C0"/>
      </right>
      <top style="medium">
        <color indexed="64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indexed="64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thin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thin">
        <color theme="5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/>
      <top/>
      <bottom/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 style="thin">
        <color theme="5" tint="-0.24994659260841701"/>
      </top>
      <bottom/>
      <diagonal/>
    </border>
  </borders>
  <cellStyleXfs count="5421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35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7" fillId="37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8" fillId="5" borderId="0" applyNumberFormat="0" applyBorder="0" applyAlignment="0" applyProtection="0"/>
    <xf numFmtId="0" fontId="12" fillId="0" borderId="0"/>
    <xf numFmtId="0" fontId="19" fillId="54" borderId="19" applyNumberFormat="0" applyAlignment="0" applyProtection="0"/>
    <xf numFmtId="0" fontId="19" fillId="54" borderId="19" applyNumberFormat="0" applyAlignment="0" applyProtection="0"/>
    <xf numFmtId="0" fontId="20" fillId="9" borderId="11" applyNumberFormat="0" applyAlignment="0" applyProtection="0"/>
    <xf numFmtId="0" fontId="21" fillId="10" borderId="14" applyNumberFormat="0" applyAlignment="0" applyProtection="0"/>
    <xf numFmtId="0" fontId="22" fillId="0" borderId="13" applyNumberFormat="0" applyFill="0" applyAlignment="0" applyProtection="0"/>
    <xf numFmtId="0" fontId="23" fillId="55" borderId="20" applyNumberFormat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5" fillId="8" borderId="11" applyNumberFormat="0" applyAlignment="0" applyProtection="0"/>
    <xf numFmtId="0" fontId="26" fillId="0" borderId="0">
      <alignment vertical="top"/>
    </xf>
    <xf numFmtId="170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2" fontId="27" fillId="0" borderId="0" applyBorder="0" applyProtection="0"/>
    <xf numFmtId="172" fontId="27" fillId="0" borderId="0" applyBorder="0" applyProtection="0"/>
    <xf numFmtId="0" fontId="13" fillId="0" borderId="0"/>
    <xf numFmtId="0" fontId="13" fillId="0" borderId="0"/>
    <xf numFmtId="165" fontId="27" fillId="0" borderId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3" fontId="28" fillId="0" borderId="0" applyBorder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38" borderId="0" applyNumberFormat="0" applyBorder="0" applyAlignment="0" applyProtection="0"/>
    <xf numFmtId="0" fontId="32" fillId="0" borderId="0" applyNumberFormat="0" applyFont="0" applyFill="0" applyBorder="0" applyAlignment="0" applyProtection="0"/>
    <xf numFmtId="0" fontId="33" fillId="0" borderId="0">
      <alignment horizontal="center"/>
    </xf>
    <xf numFmtId="0" fontId="34" fillId="0" borderId="21" applyNumberFormat="0" applyFill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>
      <alignment horizontal="center"/>
    </xf>
    <xf numFmtId="0" fontId="33" fillId="0" borderId="0">
      <alignment horizontal="center" textRotation="90"/>
    </xf>
    <xf numFmtId="0" fontId="37" fillId="0" borderId="0">
      <alignment horizontal="center" textRotation="9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Protection="0">
      <alignment horizont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/>
    <xf numFmtId="0" fontId="44" fillId="41" borderId="19" applyNumberFormat="0" applyAlignment="0" applyProtection="0"/>
    <xf numFmtId="0" fontId="44" fillId="41" borderId="19" applyNumberFormat="0" applyAlignment="0" applyProtection="0"/>
    <xf numFmtId="0" fontId="45" fillId="0" borderId="24" applyNumberFormat="0" applyFill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26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17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ill="0" applyBorder="0" applyAlignment="0" applyProtection="0"/>
    <xf numFmtId="17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44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8" fillId="0" borderId="0" applyFont="0" applyFill="0" applyBorder="0" applyAlignment="0" applyProtection="0"/>
    <xf numFmtId="170" fontId="13" fillId="0" borderId="0" applyFont="0" applyFill="0" applyBorder="0" applyAlignment="0" applyProtection="0"/>
    <xf numFmtId="182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4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0" fillId="0" borderId="0" applyFill="0" applyBorder="0" applyProtection="0">
      <alignment horizontal="left"/>
    </xf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51" fillId="7" borderId="0" applyNumberFormat="0" applyBorder="0" applyAlignment="0" applyProtection="0"/>
    <xf numFmtId="0" fontId="5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2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2" fillId="0" borderId="0"/>
    <xf numFmtId="0" fontId="26" fillId="0" borderId="0">
      <alignment vertical="top"/>
    </xf>
    <xf numFmtId="0" fontId="54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48" fillId="0" borderId="0"/>
    <xf numFmtId="0" fontId="12" fillId="0" borderId="0"/>
    <xf numFmtId="0" fontId="1" fillId="0" borderId="0"/>
    <xf numFmtId="0" fontId="12" fillId="0" borderId="0"/>
    <xf numFmtId="0" fontId="55" fillId="0" borderId="0">
      <protection locked="0"/>
    </xf>
    <xf numFmtId="0" fontId="56" fillId="0" borderId="0"/>
    <xf numFmtId="0" fontId="14" fillId="0" borderId="0"/>
    <xf numFmtId="184" fontId="12" fillId="0" borderId="0"/>
    <xf numFmtId="0" fontId="1" fillId="0" borderId="0"/>
    <xf numFmtId="0" fontId="12" fillId="0" borderId="0"/>
    <xf numFmtId="0" fontId="57" fillId="0" borderId="0"/>
    <xf numFmtId="0" fontId="12" fillId="0" borderId="0"/>
    <xf numFmtId="0" fontId="12" fillId="0" borderId="0"/>
    <xf numFmtId="0" fontId="1" fillId="0" borderId="0"/>
    <xf numFmtId="184" fontId="1" fillId="0" borderId="0"/>
    <xf numFmtId="0" fontId="1" fillId="0" borderId="0"/>
    <xf numFmtId="0" fontId="26" fillId="0" borderId="0"/>
    <xf numFmtId="0" fontId="12" fillId="0" borderId="0"/>
    <xf numFmtId="0" fontId="12" fillId="0" borderId="0"/>
    <xf numFmtId="184" fontId="1" fillId="0" borderId="0"/>
    <xf numFmtId="0" fontId="1" fillId="0" borderId="0"/>
    <xf numFmtId="0" fontId="12" fillId="0" borderId="0"/>
    <xf numFmtId="0" fontId="12" fillId="0" borderId="0"/>
    <xf numFmtId="0" fontId="4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185" fontId="1" fillId="0" borderId="0"/>
    <xf numFmtId="185" fontId="1" fillId="0" borderId="0"/>
    <xf numFmtId="0" fontId="12" fillId="0" borderId="0"/>
    <xf numFmtId="0" fontId="12" fillId="0" borderId="0"/>
    <xf numFmtId="0" fontId="47" fillId="0" borderId="0"/>
    <xf numFmtId="0" fontId="1" fillId="0" borderId="0"/>
    <xf numFmtId="0" fontId="48" fillId="0" borderId="0"/>
    <xf numFmtId="0" fontId="48" fillId="0" borderId="0"/>
    <xf numFmtId="0" fontId="4" fillId="0" borderId="0"/>
    <xf numFmtId="0" fontId="14" fillId="0" borderId="0"/>
    <xf numFmtId="184" fontId="1" fillId="0" borderId="0"/>
    <xf numFmtId="0" fontId="58" fillId="0" borderId="0"/>
    <xf numFmtId="0" fontId="12" fillId="0" borderId="0"/>
    <xf numFmtId="0" fontId="12" fillId="0" borderId="0"/>
    <xf numFmtId="0" fontId="12" fillId="0" borderId="0"/>
    <xf numFmtId="0" fontId="26" fillId="0" borderId="0">
      <alignment vertical="top"/>
    </xf>
    <xf numFmtId="0" fontId="59" fillId="0" borderId="0"/>
    <xf numFmtId="0" fontId="26" fillId="0" borderId="0">
      <alignment vertical="top"/>
    </xf>
    <xf numFmtId="0" fontId="1" fillId="0" borderId="0"/>
    <xf numFmtId="0" fontId="48" fillId="0" borderId="0"/>
    <xf numFmtId="0" fontId="47" fillId="0" borderId="0"/>
    <xf numFmtId="0" fontId="49" fillId="0" borderId="0"/>
    <xf numFmtId="0" fontId="13" fillId="0" borderId="0"/>
    <xf numFmtId="0" fontId="1" fillId="0" borderId="0"/>
    <xf numFmtId="0" fontId="1" fillId="0" borderId="0"/>
    <xf numFmtId="0" fontId="26" fillId="0" borderId="0">
      <alignment vertical="top"/>
    </xf>
    <xf numFmtId="0" fontId="26" fillId="0" borderId="0">
      <alignment vertical="top"/>
    </xf>
    <xf numFmtId="0" fontId="1" fillId="0" borderId="0"/>
    <xf numFmtId="0" fontId="26" fillId="0" borderId="0">
      <alignment vertical="top"/>
    </xf>
    <xf numFmtId="0" fontId="1" fillId="0" borderId="0"/>
    <xf numFmtId="0" fontId="26" fillId="0" borderId="0">
      <alignment vertical="top"/>
    </xf>
    <xf numFmtId="0" fontId="13" fillId="0" borderId="0"/>
    <xf numFmtId="0" fontId="26" fillId="0" borderId="0">
      <alignment vertical="top"/>
    </xf>
    <xf numFmtId="0" fontId="48" fillId="0" borderId="0"/>
    <xf numFmtId="0" fontId="13" fillId="0" borderId="0"/>
    <xf numFmtId="0" fontId="13" fillId="0" borderId="0">
      <alignment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48" fillId="0" borderId="0"/>
    <xf numFmtId="0" fontId="1" fillId="0" borderId="0"/>
    <xf numFmtId="0" fontId="6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2" fillId="0" borderId="0"/>
    <xf numFmtId="0" fontId="26" fillId="0" borderId="0">
      <alignment vertical="top"/>
    </xf>
    <xf numFmtId="0" fontId="14" fillId="0" borderId="0"/>
    <xf numFmtId="0" fontId="14" fillId="0" borderId="0"/>
    <xf numFmtId="0" fontId="1" fillId="0" borderId="0"/>
    <xf numFmtId="0" fontId="1" fillId="0" borderId="0"/>
    <xf numFmtId="184" fontId="1" fillId="0" borderId="0"/>
    <xf numFmtId="0" fontId="1" fillId="0" borderId="0"/>
    <xf numFmtId="0" fontId="12" fillId="0" borderId="0"/>
    <xf numFmtId="0" fontId="26" fillId="0" borderId="0">
      <alignment vertical="top"/>
    </xf>
    <xf numFmtId="0" fontId="14" fillId="0" borderId="0"/>
    <xf numFmtId="0" fontId="14" fillId="0" borderId="0"/>
    <xf numFmtId="0" fontId="12" fillId="0" borderId="0"/>
    <xf numFmtId="0" fontId="26" fillId="0" borderId="0">
      <alignment vertical="top"/>
    </xf>
    <xf numFmtId="0" fontId="1" fillId="0" borderId="0"/>
    <xf numFmtId="0" fontId="12" fillId="0" borderId="0"/>
    <xf numFmtId="0" fontId="12" fillId="0" borderId="0"/>
    <xf numFmtId="3" fontId="62" fillId="0" borderId="0"/>
    <xf numFmtId="0" fontId="13" fillId="11" borderId="15" applyNumberFormat="0" applyFont="0" applyAlignment="0" applyProtection="0"/>
    <xf numFmtId="0" fontId="26" fillId="11" borderId="15" applyNumberFormat="0" applyFont="0" applyAlignment="0" applyProtection="0"/>
    <xf numFmtId="0" fontId="26" fillId="11" borderId="15" applyNumberFormat="0" applyFont="0" applyAlignment="0" applyProtection="0"/>
    <xf numFmtId="0" fontId="14" fillId="11" borderId="15" applyNumberFormat="0" applyFont="0" applyAlignment="0" applyProtection="0"/>
    <xf numFmtId="0" fontId="14" fillId="11" borderId="15" applyNumberFormat="0" applyFont="0" applyAlignment="0" applyProtection="0"/>
    <xf numFmtId="0" fontId="13" fillId="11" borderId="15" applyNumberFormat="0" applyFont="0" applyAlignment="0" applyProtection="0"/>
    <xf numFmtId="0" fontId="13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3" fillId="11" borderId="15" applyNumberFormat="0" applyFont="0" applyAlignment="0" applyProtection="0"/>
    <xf numFmtId="0" fontId="13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3" fillId="11" borderId="15" applyNumberFormat="0" applyFont="0" applyAlignment="0" applyProtection="0"/>
    <xf numFmtId="0" fontId="13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3" fillId="11" borderId="15" applyNumberFormat="0" applyFont="0" applyAlignment="0" applyProtection="0"/>
    <xf numFmtId="0" fontId="13" fillId="11" borderId="15" applyNumberFormat="0" applyFont="0" applyAlignment="0" applyProtection="0"/>
    <xf numFmtId="0" fontId="13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3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3" fillId="11" borderId="1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0" fontId="13" fillId="56" borderId="25" applyNumberFormat="0" applyFont="0" applyAlignment="0" applyProtection="0"/>
    <xf numFmtId="186" fontId="63" fillId="0" borderId="0"/>
    <xf numFmtId="0" fontId="64" fillId="54" borderId="26" applyNumberFormat="0" applyAlignment="0" applyProtection="0"/>
    <xf numFmtId="0" fontId="64" fillId="54" borderId="26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0" fillId="0" borderId="0" applyFill="0" applyBorder="0" applyProtection="0">
      <alignment horizontal="center"/>
    </xf>
    <xf numFmtId="9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187" fontId="65" fillId="0" borderId="0"/>
    <xf numFmtId="0" fontId="1" fillId="0" borderId="0"/>
    <xf numFmtId="188" fontId="66" fillId="0" borderId="0"/>
    <xf numFmtId="0" fontId="1" fillId="0" borderId="0"/>
    <xf numFmtId="0" fontId="1" fillId="0" borderId="0"/>
    <xf numFmtId="0" fontId="67" fillId="9" borderId="12" applyNumberFormat="0" applyAlignment="0" applyProtection="0"/>
    <xf numFmtId="0" fontId="67" fillId="9" borderId="12" applyNumberFormat="0" applyAlignment="0" applyProtection="0"/>
    <xf numFmtId="0" fontId="1" fillId="0" borderId="0"/>
    <xf numFmtId="0" fontId="1" fillId="0" borderId="0"/>
    <xf numFmtId="189" fontId="60" fillId="0" borderId="0"/>
    <xf numFmtId="0" fontId="1" fillId="0" borderId="0"/>
    <xf numFmtId="0" fontId="1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" fillId="0" borderId="0"/>
    <xf numFmtId="0" fontId="1" fillId="0" borderId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" fillId="0" borderId="0"/>
    <xf numFmtId="0" fontId="1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" fillId="0" borderId="0"/>
    <xf numFmtId="0" fontId="1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" fillId="0" borderId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5" fillId="0" borderId="0"/>
    <xf numFmtId="164" fontId="75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8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0" fillId="6" borderId="0" applyNumberFormat="0" applyBorder="0" applyAlignment="0" applyProtection="0"/>
    <xf numFmtId="0" fontId="81" fillId="7" borderId="0" applyNumberFormat="0" applyBorder="0" applyAlignment="0" applyProtection="0"/>
    <xf numFmtId="0" fontId="82" fillId="8" borderId="11" applyNumberFormat="0" applyAlignment="0" applyProtection="0"/>
    <xf numFmtId="0" fontId="83" fillId="9" borderId="12" applyNumberFormat="0" applyAlignment="0" applyProtection="0"/>
    <xf numFmtId="0" fontId="84" fillId="9" borderId="11" applyNumberFormat="0" applyAlignment="0" applyProtection="0"/>
    <xf numFmtId="0" fontId="85" fillId="0" borderId="13" applyNumberFormat="0" applyFill="0" applyAlignment="0" applyProtection="0"/>
    <xf numFmtId="0" fontId="2" fillId="10" borderId="14" applyNumberFormat="0" applyAlignment="0" applyProtection="0"/>
    <xf numFmtId="0" fontId="86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87" fillId="0" borderId="0" applyNumberFormat="0" applyFill="0" applyBorder="0" applyAlignment="0" applyProtection="0"/>
    <xf numFmtId="0" fontId="3" fillId="0" borderId="16" applyNumberFormat="0" applyFill="0" applyAlignment="0" applyProtection="0"/>
    <xf numFmtId="0" fontId="8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88" fillId="15" borderId="0" applyNumberFormat="0" applyBorder="0" applyAlignment="0" applyProtection="0"/>
    <xf numFmtId="0" fontId="8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88" fillId="19" borderId="0" applyNumberFormat="0" applyBorder="0" applyAlignment="0" applyProtection="0"/>
    <xf numFmtId="0" fontId="8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88" fillId="23" borderId="0" applyNumberFormat="0" applyBorder="0" applyAlignment="0" applyProtection="0"/>
    <xf numFmtId="0" fontId="8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8" fillId="27" borderId="0" applyNumberFormat="0" applyBorder="0" applyAlignment="0" applyProtection="0"/>
    <xf numFmtId="0" fontId="8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8" fillId="31" borderId="0" applyNumberFormat="0" applyBorder="0" applyAlignment="0" applyProtection="0"/>
    <xf numFmtId="0" fontId="8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8" fillId="35" borderId="0" applyNumberFormat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9" fontId="13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0" fontId="91" fillId="0" borderId="0"/>
    <xf numFmtId="164" fontId="9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9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7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98" fillId="0" borderId="0" applyFont="0" applyFill="0" applyBorder="0" applyAlignment="0" applyProtection="0"/>
    <xf numFmtId="0" fontId="1" fillId="0" borderId="0"/>
    <xf numFmtId="0" fontId="1" fillId="0" borderId="0"/>
    <xf numFmtId="0" fontId="98" fillId="0" borderId="0"/>
    <xf numFmtId="0" fontId="12" fillId="0" borderId="0"/>
    <xf numFmtId="0" fontId="98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6" fillId="0" borderId="0">
      <alignment vertical="top"/>
    </xf>
    <xf numFmtId="0" fontId="14" fillId="0" borderId="0"/>
    <xf numFmtId="0" fontId="1" fillId="0" borderId="0"/>
    <xf numFmtId="0" fontId="96" fillId="0" borderId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1" fillId="11" borderId="15" applyNumberFormat="0" applyFont="0" applyAlignment="0" applyProtection="0"/>
    <xf numFmtId="0" fontId="98" fillId="0" borderId="0"/>
  </cellStyleXfs>
  <cellXfs count="232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49" fontId="4" fillId="2" borderId="1" xfId="0" applyNumberFormat="1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190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vertical="center"/>
    </xf>
    <xf numFmtId="190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90" fontId="6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90" fontId="4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190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9" fillId="3" borderId="1" xfId="0" applyFont="1" applyFill="1" applyBorder="1" applyAlignment="1">
      <alignment horizontal="left" vertical="center" indent="1"/>
    </xf>
    <xf numFmtId="164" fontId="4" fillId="2" borderId="0" xfId="1" applyFont="1" applyFill="1" applyAlignment="1">
      <alignment vertical="center"/>
    </xf>
    <xf numFmtId="164" fontId="4" fillId="2" borderId="0" xfId="1" applyFont="1" applyFill="1" applyBorder="1" applyAlignment="1">
      <alignment vertical="center"/>
    </xf>
    <xf numFmtId="164" fontId="6" fillId="3" borderId="1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/>
    <xf numFmtId="49" fontId="4" fillId="0" borderId="5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164" fontId="4" fillId="0" borderId="3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vertical="center"/>
    </xf>
    <xf numFmtId="0" fontId="93" fillId="58" borderId="1" xfId="0" applyFont="1" applyFill="1" applyBorder="1" applyAlignment="1">
      <alignment horizontal="center" vertical="center" wrapText="1"/>
    </xf>
    <xf numFmtId="0" fontId="94" fillId="2" borderId="1" xfId="0" applyFont="1" applyFill="1" applyBorder="1" applyAlignment="1">
      <alignment horizontal="justify" vertical="center" wrapText="1"/>
    </xf>
    <xf numFmtId="43" fontId="94" fillId="0" borderId="1" xfId="1687" applyFont="1" applyFill="1" applyBorder="1" applyAlignment="1">
      <alignment horizontal="justify" vertical="center" wrapText="1"/>
    </xf>
    <xf numFmtId="43" fontId="94" fillId="2" borderId="1" xfId="1687" applyFont="1" applyFill="1" applyBorder="1" applyAlignment="1">
      <alignment horizontal="justify" vertical="center" wrapText="1"/>
    </xf>
    <xf numFmtId="9" fontId="94" fillId="2" borderId="1" xfId="5113" applyFont="1" applyFill="1" applyBorder="1" applyAlignment="1">
      <alignment horizontal="center" vertical="center" wrapText="1"/>
    </xf>
    <xf numFmtId="43" fontId="0" fillId="0" borderId="0" xfId="0" applyNumberFormat="1"/>
    <xf numFmtId="0" fontId="94" fillId="2" borderId="1" xfId="0" applyFont="1" applyFill="1" applyBorder="1" applyAlignment="1">
      <alignment vertical="center" wrapText="1"/>
    </xf>
    <xf numFmtId="0" fontId="95" fillId="2" borderId="1" xfId="0" applyFont="1" applyFill="1" applyBorder="1" applyAlignment="1">
      <alignment horizontal="justify" vertical="center" wrapText="1"/>
    </xf>
    <xf numFmtId="43" fontId="95" fillId="0" borderId="1" xfId="1687" applyFont="1" applyFill="1" applyBorder="1" applyAlignment="1">
      <alignment horizontal="justify" vertical="center" wrapText="1"/>
    </xf>
    <xf numFmtId="43" fontId="95" fillId="2" borderId="1" xfId="1687" applyFont="1" applyFill="1" applyBorder="1" applyAlignment="1">
      <alignment horizontal="justify" vertical="center" wrapText="1"/>
    </xf>
    <xf numFmtId="0" fontId="9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43" fontId="4" fillId="2" borderId="0" xfId="0" applyNumberFormat="1" applyFont="1" applyFill="1" applyAlignment="1">
      <alignment vertical="center"/>
    </xf>
    <xf numFmtId="164" fontId="4" fillId="0" borderId="0" xfId="1" applyFont="1" applyFill="1" applyBorder="1" applyAlignment="1">
      <alignment horizontal="center" vertical="center"/>
    </xf>
    <xf numFmtId="0" fontId="93" fillId="58" borderId="1" xfId="0" applyFont="1" applyFill="1" applyBorder="1" applyAlignment="1">
      <alignment horizontal="center" vertical="center" wrapText="1"/>
    </xf>
    <xf numFmtId="0" fontId="0" fillId="2" borderId="0" xfId="0" applyFill="1"/>
    <xf numFmtId="164" fontId="0" fillId="2" borderId="1" xfId="1" applyFont="1" applyFill="1" applyBorder="1"/>
    <xf numFmtId="0" fontId="0" fillId="0" borderId="0" xfId="0" applyFill="1"/>
    <xf numFmtId="4" fontId="9" fillId="3" borderId="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1" fillId="0" borderId="1" xfId="1" applyFon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164" fontId="0" fillId="2" borderId="1" xfId="1" applyFont="1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quotePrefix="1" applyFill="1" applyBorder="1"/>
    <xf numFmtId="0" fontId="0" fillId="2" borderId="1" xfId="0" applyFill="1" applyBorder="1"/>
    <xf numFmtId="9" fontId="0" fillId="2" borderId="1" xfId="5113" applyFont="1" applyFill="1" applyBorder="1"/>
    <xf numFmtId="10" fontId="0" fillId="2" borderId="1" xfId="5113" applyNumberFormat="1" applyFont="1" applyFill="1" applyBorder="1"/>
    <xf numFmtId="9" fontId="0" fillId="2" borderId="1" xfId="5113" applyNumberFormat="1" applyFont="1" applyFill="1" applyBorder="1"/>
    <xf numFmtId="164" fontId="0" fillId="0" borderId="0" xfId="1" applyFont="1"/>
    <xf numFmtId="0" fontId="3" fillId="57" borderId="1" xfId="0" applyFont="1" applyFill="1" applyBorder="1"/>
    <xf numFmtId="0" fontId="0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/>
    <xf numFmtId="0" fontId="9" fillId="3" borderId="2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wrapText="1"/>
    </xf>
    <xf numFmtId="4" fontId="99" fillId="59" borderId="31" xfId="1" applyNumberFormat="1" applyFont="1" applyFill="1" applyBorder="1" applyAlignment="1" applyProtection="1">
      <alignment horizontal="center" vertical="center" wrapText="1"/>
    </xf>
    <xf numFmtId="164" fontId="99" fillId="59" borderId="31" xfId="1" applyFont="1" applyFill="1" applyBorder="1" applyAlignment="1" applyProtection="1">
      <alignment horizontal="center" vertical="center" wrapText="1"/>
    </xf>
    <xf numFmtId="4" fontId="5" fillId="0" borderId="35" xfId="1" applyNumberFormat="1" applyFont="1" applyFill="1" applyBorder="1" applyAlignment="1" applyProtection="1">
      <alignment horizontal="center" vertical="center"/>
    </xf>
    <xf numFmtId="0" fontId="5" fillId="60" borderId="36" xfId="0" applyFont="1" applyFill="1" applyBorder="1" applyAlignment="1">
      <alignment horizontal="left" vertical="center"/>
    </xf>
    <xf numFmtId="0" fontId="5" fillId="60" borderId="37" xfId="0" quotePrefix="1" applyFont="1" applyFill="1" applyBorder="1" applyAlignment="1">
      <alignment horizontal="center" vertical="center"/>
    </xf>
    <xf numFmtId="0" fontId="5" fillId="60" borderId="38" xfId="0" applyFont="1" applyFill="1" applyBorder="1" applyAlignment="1">
      <alignment horizontal="left" vertical="center"/>
    </xf>
    <xf numFmtId="4" fontId="5" fillId="60" borderId="39" xfId="1" applyNumberFormat="1" applyFont="1" applyFill="1" applyBorder="1" applyAlignment="1" applyProtection="1">
      <alignment horizontal="center" vertical="center"/>
      <protection locked="0"/>
    </xf>
    <xf numFmtId="43" fontId="3" fillId="0" borderId="0" xfId="0" applyNumberFormat="1" applyFont="1"/>
    <xf numFmtId="0" fontId="3" fillId="0" borderId="0" xfId="0" applyFont="1"/>
    <xf numFmtId="0" fontId="4" fillId="61" borderId="36" xfId="0" applyFont="1" applyFill="1" applyBorder="1" applyAlignment="1">
      <alignment horizontal="left" vertical="center"/>
    </xf>
    <xf numFmtId="0" fontId="4" fillId="61" borderId="37" xfId="0" quotePrefix="1" applyFont="1" applyFill="1" applyBorder="1" applyAlignment="1">
      <alignment horizontal="center" vertical="center"/>
    </xf>
    <xf numFmtId="0" fontId="4" fillId="61" borderId="38" xfId="0" applyFont="1" applyFill="1" applyBorder="1" applyAlignment="1">
      <alignment horizontal="left" vertical="center"/>
    </xf>
    <xf numFmtId="4" fontId="4" fillId="61" borderId="39" xfId="1" applyNumberFormat="1" applyFont="1" applyFill="1" applyBorder="1" applyAlignment="1" applyProtection="1">
      <alignment horizontal="center" vertical="center"/>
      <protection locked="0"/>
    </xf>
    <xf numFmtId="0" fontId="5" fillId="61" borderId="36" xfId="0" applyFont="1" applyFill="1" applyBorder="1" applyAlignment="1">
      <alignment horizontal="left" vertical="center"/>
    </xf>
    <xf numFmtId="0" fontId="5" fillId="61" borderId="38" xfId="0" applyFont="1" applyFill="1" applyBorder="1" applyAlignment="1">
      <alignment horizontal="left" vertical="center"/>
    </xf>
    <xf numFmtId="4" fontId="4" fillId="61" borderId="39" xfId="0" applyNumberFormat="1" applyFont="1" applyFill="1" applyBorder="1" applyAlignment="1" applyProtection="1">
      <alignment horizontal="center" vertical="center"/>
      <protection locked="0"/>
    </xf>
    <xf numFmtId="4" fontId="4" fillId="62" borderId="40" xfId="1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4" fillId="61" borderId="41" xfId="0" applyFont="1" applyFill="1" applyBorder="1" applyAlignment="1">
      <alignment horizontal="left" vertical="center"/>
    </xf>
    <xf numFmtId="0" fontId="4" fillId="61" borderId="42" xfId="0" applyFont="1" applyFill="1" applyBorder="1" applyAlignment="1">
      <alignment horizontal="left" vertical="center"/>
    </xf>
    <xf numFmtId="0" fontId="5" fillId="61" borderId="41" xfId="0" applyFont="1" applyFill="1" applyBorder="1" applyAlignment="1">
      <alignment horizontal="left" vertical="center"/>
    </xf>
    <xf numFmtId="0" fontId="5" fillId="61" borderId="42" xfId="0" applyFont="1" applyFill="1" applyBorder="1" applyAlignment="1">
      <alignment horizontal="left" vertical="center"/>
    </xf>
    <xf numFmtId="4" fontId="4" fillId="61" borderId="43" xfId="1" applyNumberFormat="1" applyFont="1" applyFill="1" applyBorder="1" applyAlignment="1" applyProtection="1">
      <alignment horizontal="center" vertical="center"/>
      <protection locked="0"/>
    </xf>
    <xf numFmtId="4" fontId="4" fillId="61" borderId="43" xfId="0" applyNumberFormat="1" applyFont="1" applyFill="1" applyBorder="1" applyAlignment="1" applyProtection="1">
      <alignment horizontal="center" vertical="center"/>
      <protection locked="0"/>
    </xf>
    <xf numFmtId="4" fontId="4" fillId="61" borderId="40" xfId="0" applyNumberFormat="1" applyFont="1" applyFill="1" applyBorder="1" applyAlignment="1" applyProtection="1">
      <alignment horizontal="center" vertical="center"/>
      <protection locked="0"/>
    </xf>
    <xf numFmtId="0" fontId="4" fillId="62" borderId="36" xfId="0" applyFont="1" applyFill="1" applyBorder="1" applyAlignment="1">
      <alignment horizontal="left" vertical="center"/>
    </xf>
    <xf numFmtId="0" fontId="4" fillId="62" borderId="37" xfId="0" applyFont="1" applyFill="1" applyBorder="1" applyAlignment="1">
      <alignment horizontal="center" vertical="center"/>
    </xf>
    <xf numFmtId="0" fontId="4" fillId="61" borderId="38" xfId="0" applyFont="1" applyFill="1" applyBorder="1" applyAlignment="1" applyProtection="1">
      <alignment horizontal="left" vertical="center"/>
    </xf>
    <xf numFmtId="0" fontId="5" fillId="62" borderId="36" xfId="0" applyFont="1" applyFill="1" applyBorder="1" applyAlignment="1">
      <alignment horizontal="left" vertical="center"/>
    </xf>
    <xf numFmtId="0" fontId="5" fillId="62" borderId="38" xfId="0" applyFont="1" applyFill="1" applyBorder="1" applyAlignment="1">
      <alignment horizontal="left" vertical="center"/>
    </xf>
    <xf numFmtId="4" fontId="4" fillId="61" borderId="46" xfId="1" applyNumberFormat="1" applyFont="1" applyFill="1" applyBorder="1" applyAlignment="1" applyProtection="1">
      <alignment horizontal="center" vertical="center"/>
      <protection locked="0"/>
    </xf>
    <xf numFmtId="4" fontId="4" fillId="61" borderId="46" xfId="0" applyNumberFormat="1" applyFont="1" applyFill="1" applyBorder="1" applyAlignment="1" applyProtection="1">
      <alignment horizontal="center" vertical="center"/>
      <protection locked="0"/>
    </xf>
    <xf numFmtId="4" fontId="4" fillId="0" borderId="46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4" fontId="4" fillId="0" borderId="39" xfId="1" applyNumberFormat="1" applyFont="1" applyBorder="1" applyAlignment="1" applyProtection="1">
      <alignment horizontal="center" vertical="center"/>
      <protection locked="0"/>
    </xf>
    <xf numFmtId="4" fontId="4" fillId="0" borderId="39" xfId="0" applyNumberFormat="1" applyFont="1" applyBorder="1" applyAlignment="1" applyProtection="1">
      <alignment horizontal="center" vertical="center"/>
      <protection locked="0"/>
    </xf>
    <xf numFmtId="4" fontId="4" fillId="0" borderId="40" xfId="0" applyNumberFormat="1" applyFont="1" applyBorder="1" applyAlignment="1" applyProtection="1">
      <alignment horizontal="center" vertical="center"/>
      <protection locked="0"/>
    </xf>
    <xf numFmtId="4" fontId="4" fillId="0" borderId="40" xfId="1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0" fillId="0" borderId="1" xfId="0" applyFont="1" applyFill="1" applyBorder="1" applyAlignment="1"/>
    <xf numFmtId="0" fontId="4" fillId="0" borderId="1" xfId="0" applyFont="1" applyFill="1" applyBorder="1" applyAlignment="1"/>
    <xf numFmtId="0" fontId="0" fillId="0" borderId="0" xfId="0" applyFont="1" applyFill="1"/>
    <xf numFmtId="4" fontId="8" fillId="63" borderId="50" xfId="1" applyNumberFormat="1" applyFont="1" applyFill="1" applyBorder="1" applyAlignment="1" applyProtection="1">
      <alignment horizontal="center" vertical="center" wrapText="1"/>
    </xf>
    <xf numFmtId="4" fontId="5" fillId="0" borderId="50" xfId="1" applyNumberFormat="1" applyFont="1" applyFill="1" applyBorder="1" applyAlignment="1" applyProtection="1">
      <alignment horizontal="center" vertical="center"/>
    </xf>
    <xf numFmtId="164" fontId="0" fillId="0" borderId="0" xfId="1" applyFont="1" applyFill="1"/>
    <xf numFmtId="0" fontId="5" fillId="64" borderId="53" xfId="0" applyFont="1" applyFill="1" applyBorder="1" applyAlignment="1">
      <alignment horizontal="left" vertical="center"/>
    </xf>
    <xf numFmtId="0" fontId="5" fillId="64" borderId="54" xfId="0" applyFont="1" applyFill="1" applyBorder="1" applyAlignment="1">
      <alignment horizontal="center" vertical="center"/>
    </xf>
    <xf numFmtId="0" fontId="5" fillId="64" borderId="55" xfId="0" applyFont="1" applyFill="1" applyBorder="1" applyAlignment="1">
      <alignment horizontal="left" vertical="center"/>
    </xf>
    <xf numFmtId="4" fontId="5" fillId="64" borderId="56" xfId="1" applyNumberFormat="1" applyFont="1" applyFill="1" applyBorder="1" applyAlignment="1" applyProtection="1">
      <alignment horizontal="center" vertical="center"/>
      <protection locked="0"/>
    </xf>
    <xf numFmtId="0" fontId="5" fillId="65" borderId="53" xfId="0" applyFont="1" applyFill="1" applyBorder="1" applyAlignment="1">
      <alignment horizontal="left" vertical="center"/>
    </xf>
    <xf numFmtId="0" fontId="4" fillId="65" borderId="54" xfId="0" applyFont="1" applyFill="1" applyBorder="1" applyAlignment="1">
      <alignment horizontal="center" vertical="center"/>
    </xf>
    <xf numFmtId="0" fontId="5" fillId="65" borderId="55" xfId="0" applyFont="1" applyFill="1" applyBorder="1" applyAlignment="1">
      <alignment horizontal="left" vertical="center"/>
    </xf>
    <xf numFmtId="4" fontId="4" fillId="65" borderId="56" xfId="1" applyNumberFormat="1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left" vertical="center"/>
    </xf>
    <xf numFmtId="4" fontId="4" fillId="0" borderId="56" xfId="1" applyNumberFormat="1" applyFont="1" applyBorder="1" applyAlignment="1" applyProtection="1">
      <alignment horizontal="center" vertical="center"/>
      <protection locked="0"/>
    </xf>
    <xf numFmtId="4" fontId="4" fillId="0" borderId="56" xfId="0" applyNumberFormat="1" applyFont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left" vertical="center"/>
    </xf>
    <xf numFmtId="4" fontId="4" fillId="0" borderId="60" xfId="1" applyNumberFormat="1" applyFont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left" vertical="center"/>
    </xf>
    <xf numFmtId="0" fontId="4" fillId="0" borderId="58" xfId="0" applyFont="1" applyFill="1" applyBorder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left" vertical="center"/>
    </xf>
    <xf numFmtId="0" fontId="4" fillId="0" borderId="57" xfId="0" applyNumberFormat="1" applyFont="1" applyFill="1" applyBorder="1" applyAlignment="1">
      <alignment horizontal="left" vertical="center"/>
    </xf>
    <xf numFmtId="4" fontId="4" fillId="0" borderId="57" xfId="0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47" xfId="0" applyFont="1" applyFill="1" applyBorder="1" applyAlignment="1" applyProtection="1">
      <alignment vertical="center"/>
    </xf>
    <xf numFmtId="0" fontId="5" fillId="0" borderId="48" xfId="0" applyFont="1" applyFill="1" applyBorder="1" applyAlignment="1" applyProtection="1">
      <alignment vertical="center"/>
    </xf>
    <xf numFmtId="0" fontId="5" fillId="0" borderId="49" xfId="0" applyFont="1" applyFill="1" applyBorder="1" applyAlignment="1" applyProtection="1">
      <alignment vertical="center"/>
    </xf>
    <xf numFmtId="4" fontId="4" fillId="0" borderId="60" xfId="1" applyNumberFormat="1" applyFont="1" applyFill="1" applyBorder="1" applyAlignment="1" applyProtection="1">
      <alignment horizontal="center" vertical="center"/>
      <protection locked="0"/>
    </xf>
    <xf numFmtId="4" fontId="4" fillId="0" borderId="56" xfId="0" applyNumberFormat="1" applyFont="1" applyFill="1" applyBorder="1" applyAlignment="1" applyProtection="1">
      <alignment horizontal="center" vertical="center"/>
      <protection locked="0"/>
    </xf>
    <xf numFmtId="4" fontId="4" fillId="0" borderId="60" xfId="0" applyNumberFormat="1" applyFont="1" applyFill="1" applyBorder="1" applyAlignment="1" applyProtection="1">
      <alignment horizontal="center" vertical="center"/>
      <protection locked="0"/>
    </xf>
    <xf numFmtId="4" fontId="4" fillId="0" borderId="56" xfId="1" applyNumberFormat="1" applyFont="1" applyFill="1" applyBorder="1" applyAlignment="1" applyProtection="1">
      <alignment horizontal="center" vertical="center"/>
      <protection locked="0"/>
    </xf>
    <xf numFmtId="4" fontId="4" fillId="61" borderId="56" xfId="0" applyNumberFormat="1" applyFont="1" applyFill="1" applyBorder="1" applyAlignment="1" applyProtection="1">
      <alignment horizontal="center" vertical="center"/>
      <protection locked="0"/>
    </xf>
    <xf numFmtId="4" fontId="4" fillId="0" borderId="60" xfId="0" applyNumberFormat="1" applyFont="1" applyBorder="1" applyAlignment="1" applyProtection="1">
      <alignment horizontal="center" vertical="center"/>
      <protection locked="0"/>
    </xf>
    <xf numFmtId="4" fontId="4" fillId="61" borderId="60" xfId="0" applyNumberFormat="1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left" vertical="center"/>
    </xf>
    <xf numFmtId="4" fontId="4" fillId="0" borderId="65" xfId="1" applyNumberFormat="1" applyFont="1" applyBorder="1" applyAlignment="1" applyProtection="1">
      <alignment horizontal="center" vertical="center"/>
      <protection locked="0"/>
    </xf>
    <xf numFmtId="4" fontId="4" fillId="0" borderId="65" xfId="0" applyNumberFormat="1" applyFont="1" applyBorder="1" applyAlignment="1" applyProtection="1">
      <alignment horizontal="center" vertical="center"/>
      <protection locked="0"/>
    </xf>
    <xf numFmtId="0" fontId="5" fillId="0" borderId="62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164" fontId="4" fillId="2" borderId="1" xfId="1" applyFont="1" applyFill="1" applyBorder="1" applyAlignment="1">
      <alignment horizontal="left" vertical="center" wrapText="1" indent="1"/>
    </xf>
    <xf numFmtId="190" fontId="4" fillId="2" borderId="1" xfId="0" applyNumberFormat="1" applyFont="1" applyFill="1" applyBorder="1" applyAlignment="1">
      <alignment horizontal="left" vertical="center" wrapText="1" indent="1"/>
    </xf>
    <xf numFmtId="0" fontId="93" fillId="58" borderId="1" xfId="0" applyFont="1" applyFill="1" applyBorder="1" applyAlignment="1">
      <alignment horizontal="center" vertical="center" wrapText="1"/>
    </xf>
    <xf numFmtId="0" fontId="92" fillId="58" borderId="1" xfId="0" applyFont="1" applyFill="1" applyBorder="1" applyAlignment="1">
      <alignment wrapText="1"/>
    </xf>
    <xf numFmtId="0" fontId="93" fillId="58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5" fillId="0" borderId="32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9" fillId="59" borderId="28" xfId="0" applyFont="1" applyFill="1" applyBorder="1" applyAlignment="1">
      <alignment horizontal="left" vertical="center" wrapText="1"/>
    </xf>
    <xf numFmtId="0" fontId="99" fillId="59" borderId="29" xfId="0" applyFont="1" applyFill="1" applyBorder="1" applyAlignment="1">
      <alignment horizontal="left" vertical="center" wrapText="1"/>
    </xf>
    <xf numFmtId="0" fontId="99" fillId="59" borderId="3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8" fillId="63" borderId="47" xfId="0" applyFont="1" applyFill="1" applyBorder="1" applyAlignment="1" applyProtection="1">
      <alignment horizontal="left" vertical="center" wrapText="1"/>
    </xf>
    <xf numFmtId="0" fontId="8" fillId="63" borderId="48" xfId="0" applyFont="1" applyFill="1" applyBorder="1" applyAlignment="1" applyProtection="1">
      <alignment horizontal="left" vertical="center" wrapText="1"/>
    </xf>
    <xf numFmtId="0" fontId="8" fillId="63" borderId="49" xfId="0" applyFont="1" applyFill="1" applyBorder="1" applyAlignment="1" applyProtection="1">
      <alignment horizontal="left" vertical="center" wrapText="1"/>
    </xf>
    <xf numFmtId="0" fontId="5" fillId="0" borderId="51" xfId="0" applyFont="1" applyFill="1" applyBorder="1" applyAlignment="1" applyProtection="1">
      <alignment horizontal="left" vertical="center"/>
    </xf>
    <xf numFmtId="0" fontId="5" fillId="0" borderId="48" xfId="0" applyFont="1" applyFill="1" applyBorder="1" applyAlignment="1" applyProtection="1">
      <alignment horizontal="left" vertical="center"/>
    </xf>
    <xf numFmtId="0" fontId="5" fillId="0" borderId="52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49" fontId="4" fillId="0" borderId="17" xfId="0" applyNumberFormat="1" applyFont="1" applyFill="1" applyBorder="1" applyAlignment="1">
      <alignment horizontal="left" vertical="center" indent="1"/>
    </xf>
    <xf numFmtId="49" fontId="4" fillId="0" borderId="3" xfId="0" applyNumberFormat="1" applyFont="1" applyFill="1" applyBorder="1" applyAlignment="1">
      <alignment horizontal="left" vertical="center" indent="1"/>
    </xf>
  </cellXfs>
  <cellStyles count="5421">
    <cellStyle name="%" xfId="3"/>
    <cellStyle name="=C:\WINNT\SYSTEM32\COMMAND.COM" xfId="4"/>
    <cellStyle name="20% - Accent1" xfId="5"/>
    <cellStyle name="20% - Accent1 10" xfId="6"/>
    <cellStyle name="20% - Accent1 2" xfId="7"/>
    <cellStyle name="20% - Accent1 2 2" xfId="8"/>
    <cellStyle name="20% - Accent1 2 2 2" xfId="9"/>
    <cellStyle name="20% - Accent1 2 2 2 2" xfId="10"/>
    <cellStyle name="20% - Accent1 2 2 2 2 2" xfId="11"/>
    <cellStyle name="20% - Accent1 2 2 2 3" xfId="12"/>
    <cellStyle name="20% - Accent1 2 2 3" xfId="13"/>
    <cellStyle name="20% - Accent1 2 2 3 2" xfId="14"/>
    <cellStyle name="20% - Accent1 2 2 4" xfId="15"/>
    <cellStyle name="20% - Accent1 2 3" xfId="16"/>
    <cellStyle name="20% - Accent1 2 3 2" xfId="17"/>
    <cellStyle name="20% - Accent1 2 3 2 2" xfId="18"/>
    <cellStyle name="20% - Accent1 2 3 2 2 2" xfId="19"/>
    <cellStyle name="20% - Accent1 2 3 2 3" xfId="20"/>
    <cellStyle name="20% - Accent1 2 3 3" xfId="21"/>
    <cellStyle name="20% - Accent1 2 3 3 2" xfId="22"/>
    <cellStyle name="20% - Accent1 2 3 4" xfId="23"/>
    <cellStyle name="20% - Accent1 2 4" xfId="24"/>
    <cellStyle name="20% - Accent1 2 4 2" xfId="25"/>
    <cellStyle name="20% - Accent1 2 4 2 2" xfId="26"/>
    <cellStyle name="20% - Accent1 2 4 2 2 2" xfId="27"/>
    <cellStyle name="20% - Accent1 2 4 2 3" xfId="28"/>
    <cellStyle name="20% - Accent1 2 4 3" xfId="29"/>
    <cellStyle name="20% - Accent1 2 4 3 2" xfId="30"/>
    <cellStyle name="20% - Accent1 2 4 4" xfId="31"/>
    <cellStyle name="20% - Accent1 2 5" xfId="32"/>
    <cellStyle name="20% - Accent1 2 5 2" xfId="33"/>
    <cellStyle name="20% - Accent1 2 5 2 2" xfId="34"/>
    <cellStyle name="20% - Accent1 2 5 2 2 2" xfId="35"/>
    <cellStyle name="20% - Accent1 2 5 2 3" xfId="36"/>
    <cellStyle name="20% - Accent1 2 5 3" xfId="37"/>
    <cellStyle name="20% - Accent1 2 5 3 2" xfId="38"/>
    <cellStyle name="20% - Accent1 2 5 4" xfId="39"/>
    <cellStyle name="20% - Accent1 2 6" xfId="40"/>
    <cellStyle name="20% - Accent1 2 6 2" xfId="41"/>
    <cellStyle name="20% - Accent1 2 6 2 2" xfId="42"/>
    <cellStyle name="20% - Accent1 2 6 3" xfId="43"/>
    <cellStyle name="20% - Accent1 2 7" xfId="44"/>
    <cellStyle name="20% - Accent1 2 7 2" xfId="45"/>
    <cellStyle name="20% - Accent1 2 8" xfId="46"/>
    <cellStyle name="20% - Accent1 3" xfId="47"/>
    <cellStyle name="20% - Accent1 3 2" xfId="48"/>
    <cellStyle name="20% - Accent1 3 2 2" xfId="49"/>
    <cellStyle name="20% - Accent1 3 2 2 2" xfId="50"/>
    <cellStyle name="20% - Accent1 3 2 2 2 2" xfId="51"/>
    <cellStyle name="20% - Accent1 3 2 2 3" xfId="52"/>
    <cellStyle name="20% - Accent1 3 2 3" xfId="53"/>
    <cellStyle name="20% - Accent1 3 2 3 2" xfId="54"/>
    <cellStyle name="20% - Accent1 3 2 4" xfId="55"/>
    <cellStyle name="20% - Accent1 3 3" xfId="56"/>
    <cellStyle name="20% - Accent1 3 3 2" xfId="57"/>
    <cellStyle name="20% - Accent1 3 3 2 2" xfId="58"/>
    <cellStyle name="20% - Accent1 3 3 2 2 2" xfId="59"/>
    <cellStyle name="20% - Accent1 3 3 2 3" xfId="60"/>
    <cellStyle name="20% - Accent1 3 3 3" xfId="61"/>
    <cellStyle name="20% - Accent1 3 3 3 2" xfId="62"/>
    <cellStyle name="20% - Accent1 3 3 4" xfId="63"/>
    <cellStyle name="20% - Accent1 3 4" xfId="64"/>
    <cellStyle name="20% - Accent1 3 4 2" xfId="65"/>
    <cellStyle name="20% - Accent1 3 4 2 2" xfId="66"/>
    <cellStyle name="20% - Accent1 3 4 2 2 2" xfId="67"/>
    <cellStyle name="20% - Accent1 3 4 2 3" xfId="68"/>
    <cellStyle name="20% - Accent1 3 4 3" xfId="69"/>
    <cellStyle name="20% - Accent1 3 4 3 2" xfId="70"/>
    <cellStyle name="20% - Accent1 3 4 4" xfId="71"/>
    <cellStyle name="20% - Accent1 3 5" xfId="72"/>
    <cellStyle name="20% - Accent1 3 5 2" xfId="73"/>
    <cellStyle name="20% - Accent1 3 5 2 2" xfId="74"/>
    <cellStyle name="20% - Accent1 3 5 2 2 2" xfId="75"/>
    <cellStyle name="20% - Accent1 3 5 2 3" xfId="76"/>
    <cellStyle name="20% - Accent1 3 5 3" xfId="77"/>
    <cellStyle name="20% - Accent1 3 5 3 2" xfId="78"/>
    <cellStyle name="20% - Accent1 3 5 4" xfId="79"/>
    <cellStyle name="20% - Accent1 3 6" xfId="80"/>
    <cellStyle name="20% - Accent1 3 6 2" xfId="81"/>
    <cellStyle name="20% - Accent1 3 6 2 2" xfId="82"/>
    <cellStyle name="20% - Accent1 3 6 3" xfId="83"/>
    <cellStyle name="20% - Accent1 3 7" xfId="84"/>
    <cellStyle name="20% - Accent1 3 7 2" xfId="85"/>
    <cellStyle name="20% - Accent1 3 8" xfId="86"/>
    <cellStyle name="20% - Accent1 4" xfId="87"/>
    <cellStyle name="20% - Accent1 4 2" xfId="88"/>
    <cellStyle name="20% - Accent1 4 2 2" xfId="89"/>
    <cellStyle name="20% - Accent1 4 2 2 2" xfId="90"/>
    <cellStyle name="20% - Accent1 4 2 3" xfId="91"/>
    <cellStyle name="20% - Accent1 4 3" xfId="92"/>
    <cellStyle name="20% - Accent1 4 3 2" xfId="93"/>
    <cellStyle name="20% - Accent1 4 4" xfId="94"/>
    <cellStyle name="20% - Accent1 5" xfId="95"/>
    <cellStyle name="20% - Accent1 5 2" xfId="96"/>
    <cellStyle name="20% - Accent1 5 2 2" xfId="97"/>
    <cellStyle name="20% - Accent1 5 2 2 2" xfId="98"/>
    <cellStyle name="20% - Accent1 5 2 3" xfId="99"/>
    <cellStyle name="20% - Accent1 5 3" xfId="100"/>
    <cellStyle name="20% - Accent1 5 3 2" xfId="101"/>
    <cellStyle name="20% - Accent1 5 4" xfId="102"/>
    <cellStyle name="20% - Accent1 6" xfId="103"/>
    <cellStyle name="20% - Accent1 6 2" xfId="104"/>
    <cellStyle name="20% - Accent1 6 2 2" xfId="105"/>
    <cellStyle name="20% - Accent1 6 2 2 2" xfId="106"/>
    <cellStyle name="20% - Accent1 6 2 3" xfId="107"/>
    <cellStyle name="20% - Accent1 6 3" xfId="108"/>
    <cellStyle name="20% - Accent1 6 3 2" xfId="109"/>
    <cellStyle name="20% - Accent1 6 4" xfId="110"/>
    <cellStyle name="20% - Accent1 7" xfId="111"/>
    <cellStyle name="20% - Accent1 7 2" xfId="112"/>
    <cellStyle name="20% - Accent1 7 2 2" xfId="113"/>
    <cellStyle name="20% - Accent1 7 2 2 2" xfId="114"/>
    <cellStyle name="20% - Accent1 7 2 3" xfId="115"/>
    <cellStyle name="20% - Accent1 7 3" xfId="116"/>
    <cellStyle name="20% - Accent1 7 3 2" xfId="117"/>
    <cellStyle name="20% - Accent1 7 4" xfId="118"/>
    <cellStyle name="20% - Accent1 8" xfId="119"/>
    <cellStyle name="20% - Accent1 8 2" xfId="120"/>
    <cellStyle name="20% - Accent1 8 2 2" xfId="121"/>
    <cellStyle name="20% - Accent1 8 3" xfId="122"/>
    <cellStyle name="20% - Accent1 9" xfId="123"/>
    <cellStyle name="20% - Accent1 9 2" xfId="124"/>
    <cellStyle name="20% - Accent2" xfId="125"/>
    <cellStyle name="20% - Accent2 10" xfId="126"/>
    <cellStyle name="20% - Accent2 2" xfId="127"/>
    <cellStyle name="20% - Accent2 2 2" xfId="128"/>
    <cellStyle name="20% - Accent2 2 2 2" xfId="129"/>
    <cellStyle name="20% - Accent2 2 2 2 2" xfId="130"/>
    <cellStyle name="20% - Accent2 2 2 2 2 2" xfId="131"/>
    <cellStyle name="20% - Accent2 2 2 2 3" xfId="132"/>
    <cellStyle name="20% - Accent2 2 2 3" xfId="133"/>
    <cellStyle name="20% - Accent2 2 2 3 2" xfId="134"/>
    <cellStyle name="20% - Accent2 2 2 4" xfId="135"/>
    <cellStyle name="20% - Accent2 2 3" xfId="136"/>
    <cellStyle name="20% - Accent2 2 3 2" xfId="137"/>
    <cellStyle name="20% - Accent2 2 3 2 2" xfId="138"/>
    <cellStyle name="20% - Accent2 2 3 2 2 2" xfId="139"/>
    <cellStyle name="20% - Accent2 2 3 2 3" xfId="140"/>
    <cellStyle name="20% - Accent2 2 3 3" xfId="141"/>
    <cellStyle name="20% - Accent2 2 3 3 2" xfId="142"/>
    <cellStyle name="20% - Accent2 2 3 4" xfId="143"/>
    <cellStyle name="20% - Accent2 2 4" xfId="144"/>
    <cellStyle name="20% - Accent2 2 4 2" xfId="145"/>
    <cellStyle name="20% - Accent2 2 4 2 2" xfId="146"/>
    <cellStyle name="20% - Accent2 2 4 2 2 2" xfId="147"/>
    <cellStyle name="20% - Accent2 2 4 2 3" xfId="148"/>
    <cellStyle name="20% - Accent2 2 4 3" xfId="149"/>
    <cellStyle name="20% - Accent2 2 4 3 2" xfId="150"/>
    <cellStyle name="20% - Accent2 2 4 4" xfId="151"/>
    <cellStyle name="20% - Accent2 2 5" xfId="152"/>
    <cellStyle name="20% - Accent2 2 5 2" xfId="153"/>
    <cellStyle name="20% - Accent2 2 5 2 2" xfId="154"/>
    <cellStyle name="20% - Accent2 2 5 2 2 2" xfId="155"/>
    <cellStyle name="20% - Accent2 2 5 2 3" xfId="156"/>
    <cellStyle name="20% - Accent2 2 5 3" xfId="157"/>
    <cellStyle name="20% - Accent2 2 5 3 2" xfId="158"/>
    <cellStyle name="20% - Accent2 2 5 4" xfId="159"/>
    <cellStyle name="20% - Accent2 2 6" xfId="160"/>
    <cellStyle name="20% - Accent2 2 6 2" xfId="161"/>
    <cellStyle name="20% - Accent2 2 6 2 2" xfId="162"/>
    <cellStyle name="20% - Accent2 2 6 3" xfId="163"/>
    <cellStyle name="20% - Accent2 2 7" xfId="164"/>
    <cellStyle name="20% - Accent2 2 7 2" xfId="165"/>
    <cellStyle name="20% - Accent2 2 8" xfId="166"/>
    <cellStyle name="20% - Accent2 3" xfId="167"/>
    <cellStyle name="20% - Accent2 3 2" xfId="168"/>
    <cellStyle name="20% - Accent2 3 2 2" xfId="169"/>
    <cellStyle name="20% - Accent2 3 2 2 2" xfId="170"/>
    <cellStyle name="20% - Accent2 3 2 2 2 2" xfId="171"/>
    <cellStyle name="20% - Accent2 3 2 2 3" xfId="172"/>
    <cellStyle name="20% - Accent2 3 2 3" xfId="173"/>
    <cellStyle name="20% - Accent2 3 2 3 2" xfId="174"/>
    <cellStyle name="20% - Accent2 3 2 4" xfId="175"/>
    <cellStyle name="20% - Accent2 3 3" xfId="176"/>
    <cellStyle name="20% - Accent2 3 3 2" xfId="177"/>
    <cellStyle name="20% - Accent2 3 3 2 2" xfId="178"/>
    <cellStyle name="20% - Accent2 3 3 2 2 2" xfId="179"/>
    <cellStyle name="20% - Accent2 3 3 2 3" xfId="180"/>
    <cellStyle name="20% - Accent2 3 3 3" xfId="181"/>
    <cellStyle name="20% - Accent2 3 3 3 2" xfId="182"/>
    <cellStyle name="20% - Accent2 3 3 4" xfId="183"/>
    <cellStyle name="20% - Accent2 3 4" xfId="184"/>
    <cellStyle name="20% - Accent2 3 4 2" xfId="185"/>
    <cellStyle name="20% - Accent2 3 4 2 2" xfId="186"/>
    <cellStyle name="20% - Accent2 3 4 2 2 2" xfId="187"/>
    <cellStyle name="20% - Accent2 3 4 2 3" xfId="188"/>
    <cellStyle name="20% - Accent2 3 4 3" xfId="189"/>
    <cellStyle name="20% - Accent2 3 4 3 2" xfId="190"/>
    <cellStyle name="20% - Accent2 3 4 4" xfId="191"/>
    <cellStyle name="20% - Accent2 3 5" xfId="192"/>
    <cellStyle name="20% - Accent2 3 5 2" xfId="193"/>
    <cellStyle name="20% - Accent2 3 5 2 2" xfId="194"/>
    <cellStyle name="20% - Accent2 3 5 2 2 2" xfId="195"/>
    <cellStyle name="20% - Accent2 3 5 2 3" xfId="196"/>
    <cellStyle name="20% - Accent2 3 5 3" xfId="197"/>
    <cellStyle name="20% - Accent2 3 5 3 2" xfId="198"/>
    <cellStyle name="20% - Accent2 3 5 4" xfId="199"/>
    <cellStyle name="20% - Accent2 3 6" xfId="200"/>
    <cellStyle name="20% - Accent2 3 6 2" xfId="201"/>
    <cellStyle name="20% - Accent2 3 6 2 2" xfId="202"/>
    <cellStyle name="20% - Accent2 3 6 3" xfId="203"/>
    <cellStyle name="20% - Accent2 3 7" xfId="204"/>
    <cellStyle name="20% - Accent2 3 7 2" xfId="205"/>
    <cellStyle name="20% - Accent2 3 8" xfId="206"/>
    <cellStyle name="20% - Accent2 4" xfId="207"/>
    <cellStyle name="20% - Accent2 4 2" xfId="208"/>
    <cellStyle name="20% - Accent2 4 2 2" xfId="209"/>
    <cellStyle name="20% - Accent2 4 2 2 2" xfId="210"/>
    <cellStyle name="20% - Accent2 4 2 3" xfId="211"/>
    <cellStyle name="20% - Accent2 4 3" xfId="212"/>
    <cellStyle name="20% - Accent2 4 3 2" xfId="213"/>
    <cellStyle name="20% - Accent2 4 4" xfId="214"/>
    <cellStyle name="20% - Accent2 5" xfId="215"/>
    <cellStyle name="20% - Accent2 5 2" xfId="216"/>
    <cellStyle name="20% - Accent2 5 2 2" xfId="217"/>
    <cellStyle name="20% - Accent2 5 2 2 2" xfId="218"/>
    <cellStyle name="20% - Accent2 5 2 3" xfId="219"/>
    <cellStyle name="20% - Accent2 5 3" xfId="220"/>
    <cellStyle name="20% - Accent2 5 3 2" xfId="221"/>
    <cellStyle name="20% - Accent2 5 4" xfId="222"/>
    <cellStyle name="20% - Accent2 6" xfId="223"/>
    <cellStyle name="20% - Accent2 6 2" xfId="224"/>
    <cellStyle name="20% - Accent2 6 2 2" xfId="225"/>
    <cellStyle name="20% - Accent2 6 2 2 2" xfId="226"/>
    <cellStyle name="20% - Accent2 6 2 3" xfId="227"/>
    <cellStyle name="20% - Accent2 6 3" xfId="228"/>
    <cellStyle name="20% - Accent2 6 3 2" xfId="229"/>
    <cellStyle name="20% - Accent2 6 4" xfId="230"/>
    <cellStyle name="20% - Accent2 7" xfId="231"/>
    <cellStyle name="20% - Accent2 7 2" xfId="232"/>
    <cellStyle name="20% - Accent2 7 2 2" xfId="233"/>
    <cellStyle name="20% - Accent2 7 2 2 2" xfId="234"/>
    <cellStyle name="20% - Accent2 7 2 3" xfId="235"/>
    <cellStyle name="20% - Accent2 7 3" xfId="236"/>
    <cellStyle name="20% - Accent2 7 3 2" xfId="237"/>
    <cellStyle name="20% - Accent2 7 4" xfId="238"/>
    <cellStyle name="20% - Accent2 8" xfId="239"/>
    <cellStyle name="20% - Accent2 8 2" xfId="240"/>
    <cellStyle name="20% - Accent2 8 2 2" xfId="241"/>
    <cellStyle name="20% - Accent2 8 3" xfId="242"/>
    <cellStyle name="20% - Accent2 9" xfId="243"/>
    <cellStyle name="20% - Accent2 9 2" xfId="244"/>
    <cellStyle name="20% - Accent3" xfId="245"/>
    <cellStyle name="20% - Accent3 10" xfId="246"/>
    <cellStyle name="20% - Accent3 2" xfId="247"/>
    <cellStyle name="20% - Accent3 2 2" xfId="248"/>
    <cellStyle name="20% - Accent3 2 2 2" xfId="249"/>
    <cellStyle name="20% - Accent3 2 2 2 2" xfId="250"/>
    <cellStyle name="20% - Accent3 2 2 2 2 2" xfId="251"/>
    <cellStyle name="20% - Accent3 2 2 2 3" xfId="252"/>
    <cellStyle name="20% - Accent3 2 2 3" xfId="253"/>
    <cellStyle name="20% - Accent3 2 2 3 2" xfId="254"/>
    <cellStyle name="20% - Accent3 2 2 4" xfId="255"/>
    <cellStyle name="20% - Accent3 2 3" xfId="256"/>
    <cellStyle name="20% - Accent3 2 3 2" xfId="257"/>
    <cellStyle name="20% - Accent3 2 3 2 2" xfId="258"/>
    <cellStyle name="20% - Accent3 2 3 2 2 2" xfId="259"/>
    <cellStyle name="20% - Accent3 2 3 2 3" xfId="260"/>
    <cellStyle name="20% - Accent3 2 3 3" xfId="261"/>
    <cellStyle name="20% - Accent3 2 3 3 2" xfId="262"/>
    <cellStyle name="20% - Accent3 2 3 4" xfId="263"/>
    <cellStyle name="20% - Accent3 2 4" xfId="264"/>
    <cellStyle name="20% - Accent3 2 4 2" xfId="265"/>
    <cellStyle name="20% - Accent3 2 4 2 2" xfId="266"/>
    <cellStyle name="20% - Accent3 2 4 2 2 2" xfId="267"/>
    <cellStyle name="20% - Accent3 2 4 2 3" xfId="268"/>
    <cellStyle name="20% - Accent3 2 4 3" xfId="269"/>
    <cellStyle name="20% - Accent3 2 4 3 2" xfId="270"/>
    <cellStyle name="20% - Accent3 2 4 4" xfId="271"/>
    <cellStyle name="20% - Accent3 2 5" xfId="272"/>
    <cellStyle name="20% - Accent3 2 5 2" xfId="273"/>
    <cellStyle name="20% - Accent3 2 5 2 2" xfId="274"/>
    <cellStyle name="20% - Accent3 2 5 2 2 2" xfId="275"/>
    <cellStyle name="20% - Accent3 2 5 2 3" xfId="276"/>
    <cellStyle name="20% - Accent3 2 5 3" xfId="277"/>
    <cellStyle name="20% - Accent3 2 5 3 2" xfId="278"/>
    <cellStyle name="20% - Accent3 2 5 4" xfId="279"/>
    <cellStyle name="20% - Accent3 2 6" xfId="280"/>
    <cellStyle name="20% - Accent3 2 6 2" xfId="281"/>
    <cellStyle name="20% - Accent3 2 6 2 2" xfId="282"/>
    <cellStyle name="20% - Accent3 2 6 3" xfId="283"/>
    <cellStyle name="20% - Accent3 2 7" xfId="284"/>
    <cellStyle name="20% - Accent3 2 7 2" xfId="285"/>
    <cellStyle name="20% - Accent3 2 8" xfId="286"/>
    <cellStyle name="20% - Accent3 3" xfId="287"/>
    <cellStyle name="20% - Accent3 3 2" xfId="288"/>
    <cellStyle name="20% - Accent3 3 2 2" xfId="289"/>
    <cellStyle name="20% - Accent3 3 2 2 2" xfId="290"/>
    <cellStyle name="20% - Accent3 3 2 2 2 2" xfId="291"/>
    <cellStyle name="20% - Accent3 3 2 2 3" xfId="292"/>
    <cellStyle name="20% - Accent3 3 2 3" xfId="293"/>
    <cellStyle name="20% - Accent3 3 2 3 2" xfId="294"/>
    <cellStyle name="20% - Accent3 3 2 4" xfId="295"/>
    <cellStyle name="20% - Accent3 3 3" xfId="296"/>
    <cellStyle name="20% - Accent3 3 3 2" xfId="297"/>
    <cellStyle name="20% - Accent3 3 3 2 2" xfId="298"/>
    <cellStyle name="20% - Accent3 3 3 2 2 2" xfId="299"/>
    <cellStyle name="20% - Accent3 3 3 2 3" xfId="300"/>
    <cellStyle name="20% - Accent3 3 3 3" xfId="301"/>
    <cellStyle name="20% - Accent3 3 3 3 2" xfId="302"/>
    <cellStyle name="20% - Accent3 3 3 4" xfId="303"/>
    <cellStyle name="20% - Accent3 3 4" xfId="304"/>
    <cellStyle name="20% - Accent3 3 4 2" xfId="305"/>
    <cellStyle name="20% - Accent3 3 4 2 2" xfId="306"/>
    <cellStyle name="20% - Accent3 3 4 2 2 2" xfId="307"/>
    <cellStyle name="20% - Accent3 3 4 2 3" xfId="308"/>
    <cellStyle name="20% - Accent3 3 4 3" xfId="309"/>
    <cellStyle name="20% - Accent3 3 4 3 2" xfId="310"/>
    <cellStyle name="20% - Accent3 3 4 4" xfId="311"/>
    <cellStyle name="20% - Accent3 3 5" xfId="312"/>
    <cellStyle name="20% - Accent3 3 5 2" xfId="313"/>
    <cellStyle name="20% - Accent3 3 5 2 2" xfId="314"/>
    <cellStyle name="20% - Accent3 3 5 2 2 2" xfId="315"/>
    <cellStyle name="20% - Accent3 3 5 2 3" xfId="316"/>
    <cellStyle name="20% - Accent3 3 5 3" xfId="317"/>
    <cellStyle name="20% - Accent3 3 5 3 2" xfId="318"/>
    <cellStyle name="20% - Accent3 3 5 4" xfId="319"/>
    <cellStyle name="20% - Accent3 3 6" xfId="320"/>
    <cellStyle name="20% - Accent3 3 6 2" xfId="321"/>
    <cellStyle name="20% - Accent3 3 6 2 2" xfId="322"/>
    <cellStyle name="20% - Accent3 3 6 3" xfId="323"/>
    <cellStyle name="20% - Accent3 3 7" xfId="324"/>
    <cellStyle name="20% - Accent3 3 7 2" xfId="325"/>
    <cellStyle name="20% - Accent3 3 8" xfId="326"/>
    <cellStyle name="20% - Accent3 4" xfId="327"/>
    <cellStyle name="20% - Accent3 4 2" xfId="328"/>
    <cellStyle name="20% - Accent3 4 2 2" xfId="329"/>
    <cellStyle name="20% - Accent3 4 2 2 2" xfId="330"/>
    <cellStyle name="20% - Accent3 4 2 3" xfId="331"/>
    <cellStyle name="20% - Accent3 4 3" xfId="332"/>
    <cellStyle name="20% - Accent3 4 3 2" xfId="333"/>
    <cellStyle name="20% - Accent3 4 4" xfId="334"/>
    <cellStyle name="20% - Accent3 5" xfId="335"/>
    <cellStyle name="20% - Accent3 5 2" xfId="336"/>
    <cellStyle name="20% - Accent3 5 2 2" xfId="337"/>
    <cellStyle name="20% - Accent3 5 2 2 2" xfId="338"/>
    <cellStyle name="20% - Accent3 5 2 3" xfId="339"/>
    <cellStyle name="20% - Accent3 5 3" xfId="340"/>
    <cellStyle name="20% - Accent3 5 3 2" xfId="341"/>
    <cellStyle name="20% - Accent3 5 4" xfId="342"/>
    <cellStyle name="20% - Accent3 6" xfId="343"/>
    <cellStyle name="20% - Accent3 6 2" xfId="344"/>
    <cellStyle name="20% - Accent3 6 2 2" xfId="345"/>
    <cellStyle name="20% - Accent3 6 2 2 2" xfId="346"/>
    <cellStyle name="20% - Accent3 6 2 3" xfId="347"/>
    <cellStyle name="20% - Accent3 6 3" xfId="348"/>
    <cellStyle name="20% - Accent3 6 3 2" xfId="349"/>
    <cellStyle name="20% - Accent3 6 4" xfId="350"/>
    <cellStyle name="20% - Accent3 7" xfId="351"/>
    <cellStyle name="20% - Accent3 7 2" xfId="352"/>
    <cellStyle name="20% - Accent3 7 2 2" xfId="353"/>
    <cellStyle name="20% - Accent3 7 2 2 2" xfId="354"/>
    <cellStyle name="20% - Accent3 7 2 3" xfId="355"/>
    <cellStyle name="20% - Accent3 7 3" xfId="356"/>
    <cellStyle name="20% - Accent3 7 3 2" xfId="357"/>
    <cellStyle name="20% - Accent3 7 4" xfId="358"/>
    <cellStyle name="20% - Accent3 8" xfId="359"/>
    <cellStyle name="20% - Accent3 8 2" xfId="360"/>
    <cellStyle name="20% - Accent3 8 2 2" xfId="361"/>
    <cellStyle name="20% - Accent3 8 3" xfId="362"/>
    <cellStyle name="20% - Accent3 9" xfId="363"/>
    <cellStyle name="20% - Accent3 9 2" xfId="364"/>
    <cellStyle name="20% - Accent4" xfId="365"/>
    <cellStyle name="20% - Accent4 10" xfId="366"/>
    <cellStyle name="20% - Accent4 2" xfId="367"/>
    <cellStyle name="20% - Accent4 2 2" xfId="368"/>
    <cellStyle name="20% - Accent4 2 2 2" xfId="369"/>
    <cellStyle name="20% - Accent4 2 2 2 2" xfId="370"/>
    <cellStyle name="20% - Accent4 2 2 2 2 2" xfId="371"/>
    <cellStyle name="20% - Accent4 2 2 2 3" xfId="372"/>
    <cellStyle name="20% - Accent4 2 2 3" xfId="373"/>
    <cellStyle name="20% - Accent4 2 2 3 2" xfId="374"/>
    <cellStyle name="20% - Accent4 2 2 4" xfId="375"/>
    <cellStyle name="20% - Accent4 2 3" xfId="376"/>
    <cellStyle name="20% - Accent4 2 3 2" xfId="377"/>
    <cellStyle name="20% - Accent4 2 3 2 2" xfId="378"/>
    <cellStyle name="20% - Accent4 2 3 2 2 2" xfId="379"/>
    <cellStyle name="20% - Accent4 2 3 2 3" xfId="380"/>
    <cellStyle name="20% - Accent4 2 3 3" xfId="381"/>
    <cellStyle name="20% - Accent4 2 3 3 2" xfId="382"/>
    <cellStyle name="20% - Accent4 2 3 4" xfId="383"/>
    <cellStyle name="20% - Accent4 2 4" xfId="384"/>
    <cellStyle name="20% - Accent4 2 4 2" xfId="385"/>
    <cellStyle name="20% - Accent4 2 4 2 2" xfId="386"/>
    <cellStyle name="20% - Accent4 2 4 2 2 2" xfId="387"/>
    <cellStyle name="20% - Accent4 2 4 2 3" xfId="388"/>
    <cellStyle name="20% - Accent4 2 4 3" xfId="389"/>
    <cellStyle name="20% - Accent4 2 4 3 2" xfId="390"/>
    <cellStyle name="20% - Accent4 2 4 4" xfId="391"/>
    <cellStyle name="20% - Accent4 2 5" xfId="392"/>
    <cellStyle name="20% - Accent4 2 5 2" xfId="393"/>
    <cellStyle name="20% - Accent4 2 5 2 2" xfId="394"/>
    <cellStyle name="20% - Accent4 2 5 2 2 2" xfId="395"/>
    <cellStyle name="20% - Accent4 2 5 2 3" xfId="396"/>
    <cellStyle name="20% - Accent4 2 5 3" xfId="397"/>
    <cellStyle name="20% - Accent4 2 5 3 2" xfId="398"/>
    <cellStyle name="20% - Accent4 2 5 4" xfId="399"/>
    <cellStyle name="20% - Accent4 2 6" xfId="400"/>
    <cellStyle name="20% - Accent4 2 6 2" xfId="401"/>
    <cellStyle name="20% - Accent4 2 6 2 2" xfId="402"/>
    <cellStyle name="20% - Accent4 2 6 3" xfId="403"/>
    <cellStyle name="20% - Accent4 2 7" xfId="404"/>
    <cellStyle name="20% - Accent4 2 7 2" xfId="405"/>
    <cellStyle name="20% - Accent4 2 8" xfId="406"/>
    <cellStyle name="20% - Accent4 3" xfId="407"/>
    <cellStyle name="20% - Accent4 3 2" xfId="408"/>
    <cellStyle name="20% - Accent4 3 2 2" xfId="409"/>
    <cellStyle name="20% - Accent4 3 2 2 2" xfId="410"/>
    <cellStyle name="20% - Accent4 3 2 2 2 2" xfId="411"/>
    <cellStyle name="20% - Accent4 3 2 2 3" xfId="412"/>
    <cellStyle name="20% - Accent4 3 2 3" xfId="413"/>
    <cellStyle name="20% - Accent4 3 2 3 2" xfId="414"/>
    <cellStyle name="20% - Accent4 3 2 4" xfId="415"/>
    <cellStyle name="20% - Accent4 3 3" xfId="416"/>
    <cellStyle name="20% - Accent4 3 3 2" xfId="417"/>
    <cellStyle name="20% - Accent4 3 3 2 2" xfId="418"/>
    <cellStyle name="20% - Accent4 3 3 2 2 2" xfId="419"/>
    <cellStyle name="20% - Accent4 3 3 2 3" xfId="420"/>
    <cellStyle name="20% - Accent4 3 3 3" xfId="421"/>
    <cellStyle name="20% - Accent4 3 3 3 2" xfId="422"/>
    <cellStyle name="20% - Accent4 3 3 4" xfId="423"/>
    <cellStyle name="20% - Accent4 3 4" xfId="424"/>
    <cellStyle name="20% - Accent4 3 4 2" xfId="425"/>
    <cellStyle name="20% - Accent4 3 4 2 2" xfId="426"/>
    <cellStyle name="20% - Accent4 3 4 2 2 2" xfId="427"/>
    <cellStyle name="20% - Accent4 3 4 2 3" xfId="428"/>
    <cellStyle name="20% - Accent4 3 4 3" xfId="429"/>
    <cellStyle name="20% - Accent4 3 4 3 2" xfId="430"/>
    <cellStyle name="20% - Accent4 3 4 4" xfId="431"/>
    <cellStyle name="20% - Accent4 3 5" xfId="432"/>
    <cellStyle name="20% - Accent4 3 5 2" xfId="433"/>
    <cellStyle name="20% - Accent4 3 5 2 2" xfId="434"/>
    <cellStyle name="20% - Accent4 3 5 2 2 2" xfId="435"/>
    <cellStyle name="20% - Accent4 3 5 2 3" xfId="436"/>
    <cellStyle name="20% - Accent4 3 5 3" xfId="437"/>
    <cellStyle name="20% - Accent4 3 5 3 2" xfId="438"/>
    <cellStyle name="20% - Accent4 3 5 4" xfId="439"/>
    <cellStyle name="20% - Accent4 3 6" xfId="440"/>
    <cellStyle name="20% - Accent4 3 6 2" xfId="441"/>
    <cellStyle name="20% - Accent4 3 6 2 2" xfId="442"/>
    <cellStyle name="20% - Accent4 3 6 3" xfId="443"/>
    <cellStyle name="20% - Accent4 3 7" xfId="444"/>
    <cellStyle name="20% - Accent4 3 7 2" xfId="445"/>
    <cellStyle name="20% - Accent4 3 8" xfId="446"/>
    <cellStyle name="20% - Accent4 4" xfId="447"/>
    <cellStyle name="20% - Accent4 4 2" xfId="448"/>
    <cellStyle name="20% - Accent4 4 2 2" xfId="449"/>
    <cellStyle name="20% - Accent4 4 2 2 2" xfId="450"/>
    <cellStyle name="20% - Accent4 4 2 3" xfId="451"/>
    <cellStyle name="20% - Accent4 4 3" xfId="452"/>
    <cellStyle name="20% - Accent4 4 3 2" xfId="453"/>
    <cellStyle name="20% - Accent4 4 4" xfId="454"/>
    <cellStyle name="20% - Accent4 5" xfId="455"/>
    <cellStyle name="20% - Accent4 5 2" xfId="456"/>
    <cellStyle name="20% - Accent4 5 2 2" xfId="457"/>
    <cellStyle name="20% - Accent4 5 2 2 2" xfId="458"/>
    <cellStyle name="20% - Accent4 5 2 3" xfId="459"/>
    <cellStyle name="20% - Accent4 5 3" xfId="460"/>
    <cellStyle name="20% - Accent4 5 3 2" xfId="461"/>
    <cellStyle name="20% - Accent4 5 4" xfId="462"/>
    <cellStyle name="20% - Accent4 6" xfId="463"/>
    <cellStyle name="20% - Accent4 6 2" xfId="464"/>
    <cellStyle name="20% - Accent4 6 2 2" xfId="465"/>
    <cellStyle name="20% - Accent4 6 2 2 2" xfId="466"/>
    <cellStyle name="20% - Accent4 6 2 3" xfId="467"/>
    <cellStyle name="20% - Accent4 6 3" xfId="468"/>
    <cellStyle name="20% - Accent4 6 3 2" xfId="469"/>
    <cellStyle name="20% - Accent4 6 4" xfId="470"/>
    <cellStyle name="20% - Accent4 7" xfId="471"/>
    <cellStyle name="20% - Accent4 7 2" xfId="472"/>
    <cellStyle name="20% - Accent4 7 2 2" xfId="473"/>
    <cellStyle name="20% - Accent4 7 2 2 2" xfId="474"/>
    <cellStyle name="20% - Accent4 7 2 3" xfId="475"/>
    <cellStyle name="20% - Accent4 7 3" xfId="476"/>
    <cellStyle name="20% - Accent4 7 3 2" xfId="477"/>
    <cellStyle name="20% - Accent4 7 4" xfId="478"/>
    <cellStyle name="20% - Accent4 8" xfId="479"/>
    <cellStyle name="20% - Accent4 8 2" xfId="480"/>
    <cellStyle name="20% - Accent4 8 2 2" xfId="481"/>
    <cellStyle name="20% - Accent4 8 3" xfId="482"/>
    <cellStyle name="20% - Accent4 9" xfId="483"/>
    <cellStyle name="20% - Accent4 9 2" xfId="484"/>
    <cellStyle name="20% - Accent5" xfId="485"/>
    <cellStyle name="20% - Accent5 10" xfId="486"/>
    <cellStyle name="20% - Accent5 2" xfId="487"/>
    <cellStyle name="20% - Accent5 2 2" xfId="488"/>
    <cellStyle name="20% - Accent5 2 2 2" xfId="489"/>
    <cellStyle name="20% - Accent5 2 2 2 2" xfId="490"/>
    <cellStyle name="20% - Accent5 2 2 2 2 2" xfId="491"/>
    <cellStyle name="20% - Accent5 2 2 2 3" xfId="492"/>
    <cellStyle name="20% - Accent5 2 2 3" xfId="493"/>
    <cellStyle name="20% - Accent5 2 2 3 2" xfId="494"/>
    <cellStyle name="20% - Accent5 2 2 4" xfId="495"/>
    <cellStyle name="20% - Accent5 2 3" xfId="496"/>
    <cellStyle name="20% - Accent5 2 3 2" xfId="497"/>
    <cellStyle name="20% - Accent5 2 3 2 2" xfId="498"/>
    <cellStyle name="20% - Accent5 2 3 2 2 2" xfId="499"/>
    <cellStyle name="20% - Accent5 2 3 2 3" xfId="500"/>
    <cellStyle name="20% - Accent5 2 3 3" xfId="501"/>
    <cellStyle name="20% - Accent5 2 3 3 2" xfId="502"/>
    <cellStyle name="20% - Accent5 2 3 4" xfId="503"/>
    <cellStyle name="20% - Accent5 2 4" xfId="504"/>
    <cellStyle name="20% - Accent5 2 4 2" xfId="505"/>
    <cellStyle name="20% - Accent5 2 4 2 2" xfId="506"/>
    <cellStyle name="20% - Accent5 2 4 2 2 2" xfId="507"/>
    <cellStyle name="20% - Accent5 2 4 2 3" xfId="508"/>
    <cellStyle name="20% - Accent5 2 4 3" xfId="509"/>
    <cellStyle name="20% - Accent5 2 4 3 2" xfId="510"/>
    <cellStyle name="20% - Accent5 2 4 4" xfId="511"/>
    <cellStyle name="20% - Accent5 2 5" xfId="512"/>
    <cellStyle name="20% - Accent5 2 5 2" xfId="513"/>
    <cellStyle name="20% - Accent5 2 5 2 2" xfId="514"/>
    <cellStyle name="20% - Accent5 2 5 2 2 2" xfId="515"/>
    <cellStyle name="20% - Accent5 2 5 2 3" xfId="516"/>
    <cellStyle name="20% - Accent5 2 5 3" xfId="517"/>
    <cellStyle name="20% - Accent5 2 5 3 2" xfId="518"/>
    <cellStyle name="20% - Accent5 2 5 4" xfId="519"/>
    <cellStyle name="20% - Accent5 2 6" xfId="520"/>
    <cellStyle name="20% - Accent5 2 6 2" xfId="521"/>
    <cellStyle name="20% - Accent5 2 6 2 2" xfId="522"/>
    <cellStyle name="20% - Accent5 2 6 3" xfId="523"/>
    <cellStyle name="20% - Accent5 2 7" xfId="524"/>
    <cellStyle name="20% - Accent5 2 7 2" xfId="525"/>
    <cellStyle name="20% - Accent5 2 8" xfId="526"/>
    <cellStyle name="20% - Accent5 3" xfId="527"/>
    <cellStyle name="20% - Accent5 3 2" xfId="528"/>
    <cellStyle name="20% - Accent5 3 2 2" xfId="529"/>
    <cellStyle name="20% - Accent5 3 2 2 2" xfId="530"/>
    <cellStyle name="20% - Accent5 3 2 2 2 2" xfId="531"/>
    <cellStyle name="20% - Accent5 3 2 2 3" xfId="532"/>
    <cellStyle name="20% - Accent5 3 2 3" xfId="533"/>
    <cellStyle name="20% - Accent5 3 2 3 2" xfId="534"/>
    <cellStyle name="20% - Accent5 3 2 4" xfId="535"/>
    <cellStyle name="20% - Accent5 3 3" xfId="536"/>
    <cellStyle name="20% - Accent5 3 3 2" xfId="537"/>
    <cellStyle name="20% - Accent5 3 3 2 2" xfId="538"/>
    <cellStyle name="20% - Accent5 3 3 2 2 2" xfId="539"/>
    <cellStyle name="20% - Accent5 3 3 2 3" xfId="540"/>
    <cellStyle name="20% - Accent5 3 3 3" xfId="541"/>
    <cellStyle name="20% - Accent5 3 3 3 2" xfId="542"/>
    <cellStyle name="20% - Accent5 3 3 4" xfId="543"/>
    <cellStyle name="20% - Accent5 3 4" xfId="544"/>
    <cellStyle name="20% - Accent5 3 4 2" xfId="545"/>
    <cellStyle name="20% - Accent5 3 4 2 2" xfId="546"/>
    <cellStyle name="20% - Accent5 3 4 2 2 2" xfId="547"/>
    <cellStyle name="20% - Accent5 3 4 2 3" xfId="548"/>
    <cellStyle name="20% - Accent5 3 4 3" xfId="549"/>
    <cellStyle name="20% - Accent5 3 4 3 2" xfId="550"/>
    <cellStyle name="20% - Accent5 3 4 4" xfId="551"/>
    <cellStyle name="20% - Accent5 3 5" xfId="552"/>
    <cellStyle name="20% - Accent5 3 5 2" xfId="553"/>
    <cellStyle name="20% - Accent5 3 5 2 2" xfId="554"/>
    <cellStyle name="20% - Accent5 3 5 2 2 2" xfId="555"/>
    <cellStyle name="20% - Accent5 3 5 2 3" xfId="556"/>
    <cellStyle name="20% - Accent5 3 5 3" xfId="557"/>
    <cellStyle name="20% - Accent5 3 5 3 2" xfId="558"/>
    <cellStyle name="20% - Accent5 3 5 4" xfId="559"/>
    <cellStyle name="20% - Accent5 3 6" xfId="560"/>
    <cellStyle name="20% - Accent5 3 6 2" xfId="561"/>
    <cellStyle name="20% - Accent5 3 6 2 2" xfId="562"/>
    <cellStyle name="20% - Accent5 3 6 3" xfId="563"/>
    <cellStyle name="20% - Accent5 3 7" xfId="564"/>
    <cellStyle name="20% - Accent5 3 7 2" xfId="565"/>
    <cellStyle name="20% - Accent5 3 8" xfId="566"/>
    <cellStyle name="20% - Accent5 4" xfId="567"/>
    <cellStyle name="20% - Accent5 4 2" xfId="568"/>
    <cellStyle name="20% - Accent5 4 2 2" xfId="569"/>
    <cellStyle name="20% - Accent5 4 2 2 2" xfId="570"/>
    <cellStyle name="20% - Accent5 4 2 3" xfId="571"/>
    <cellStyle name="20% - Accent5 4 3" xfId="572"/>
    <cellStyle name="20% - Accent5 4 3 2" xfId="573"/>
    <cellStyle name="20% - Accent5 4 4" xfId="574"/>
    <cellStyle name="20% - Accent5 5" xfId="575"/>
    <cellStyle name="20% - Accent5 5 2" xfId="576"/>
    <cellStyle name="20% - Accent5 5 2 2" xfId="577"/>
    <cellStyle name="20% - Accent5 5 2 2 2" xfId="578"/>
    <cellStyle name="20% - Accent5 5 2 3" xfId="579"/>
    <cellStyle name="20% - Accent5 5 3" xfId="580"/>
    <cellStyle name="20% - Accent5 5 3 2" xfId="581"/>
    <cellStyle name="20% - Accent5 5 4" xfId="582"/>
    <cellStyle name="20% - Accent5 6" xfId="583"/>
    <cellStyle name="20% - Accent5 6 2" xfId="584"/>
    <cellStyle name="20% - Accent5 6 2 2" xfId="585"/>
    <cellStyle name="20% - Accent5 6 2 2 2" xfId="586"/>
    <cellStyle name="20% - Accent5 6 2 3" xfId="587"/>
    <cellStyle name="20% - Accent5 6 3" xfId="588"/>
    <cellStyle name="20% - Accent5 6 3 2" xfId="589"/>
    <cellStyle name="20% - Accent5 6 4" xfId="590"/>
    <cellStyle name="20% - Accent5 7" xfId="591"/>
    <cellStyle name="20% - Accent5 7 2" xfId="592"/>
    <cellStyle name="20% - Accent5 7 2 2" xfId="593"/>
    <cellStyle name="20% - Accent5 7 2 2 2" xfId="594"/>
    <cellStyle name="20% - Accent5 7 2 3" xfId="595"/>
    <cellStyle name="20% - Accent5 7 3" xfId="596"/>
    <cellStyle name="20% - Accent5 7 3 2" xfId="597"/>
    <cellStyle name="20% - Accent5 7 4" xfId="598"/>
    <cellStyle name="20% - Accent5 8" xfId="599"/>
    <cellStyle name="20% - Accent5 8 2" xfId="600"/>
    <cellStyle name="20% - Accent5 8 2 2" xfId="601"/>
    <cellStyle name="20% - Accent5 8 3" xfId="602"/>
    <cellStyle name="20% - Accent5 9" xfId="603"/>
    <cellStyle name="20% - Accent5 9 2" xfId="604"/>
    <cellStyle name="20% - Accent6" xfId="605"/>
    <cellStyle name="20% - Accent6 10" xfId="606"/>
    <cellStyle name="20% - Accent6 2" xfId="607"/>
    <cellStyle name="20% - Accent6 2 2" xfId="608"/>
    <cellStyle name="20% - Accent6 2 2 2" xfId="609"/>
    <cellStyle name="20% - Accent6 2 2 2 2" xfId="610"/>
    <cellStyle name="20% - Accent6 2 2 2 2 2" xfId="611"/>
    <cellStyle name="20% - Accent6 2 2 2 3" xfId="612"/>
    <cellStyle name="20% - Accent6 2 2 3" xfId="613"/>
    <cellStyle name="20% - Accent6 2 2 3 2" xfId="614"/>
    <cellStyle name="20% - Accent6 2 2 4" xfId="615"/>
    <cellStyle name="20% - Accent6 2 3" xfId="616"/>
    <cellStyle name="20% - Accent6 2 3 2" xfId="617"/>
    <cellStyle name="20% - Accent6 2 3 2 2" xfId="618"/>
    <cellStyle name="20% - Accent6 2 3 2 2 2" xfId="619"/>
    <cellStyle name="20% - Accent6 2 3 2 3" xfId="620"/>
    <cellStyle name="20% - Accent6 2 3 3" xfId="621"/>
    <cellStyle name="20% - Accent6 2 3 3 2" xfId="622"/>
    <cellStyle name="20% - Accent6 2 3 4" xfId="623"/>
    <cellStyle name="20% - Accent6 2 4" xfId="624"/>
    <cellStyle name="20% - Accent6 2 4 2" xfId="625"/>
    <cellStyle name="20% - Accent6 2 4 2 2" xfId="626"/>
    <cellStyle name="20% - Accent6 2 4 2 2 2" xfId="627"/>
    <cellStyle name="20% - Accent6 2 4 2 3" xfId="628"/>
    <cellStyle name="20% - Accent6 2 4 3" xfId="629"/>
    <cellStyle name="20% - Accent6 2 4 3 2" xfId="630"/>
    <cellStyle name="20% - Accent6 2 4 4" xfId="631"/>
    <cellStyle name="20% - Accent6 2 5" xfId="632"/>
    <cellStyle name="20% - Accent6 2 5 2" xfId="633"/>
    <cellStyle name="20% - Accent6 2 5 2 2" xfId="634"/>
    <cellStyle name="20% - Accent6 2 5 2 2 2" xfId="635"/>
    <cellStyle name="20% - Accent6 2 5 2 3" xfId="636"/>
    <cellStyle name="20% - Accent6 2 5 3" xfId="637"/>
    <cellStyle name="20% - Accent6 2 5 3 2" xfId="638"/>
    <cellStyle name="20% - Accent6 2 5 4" xfId="639"/>
    <cellStyle name="20% - Accent6 2 6" xfId="640"/>
    <cellStyle name="20% - Accent6 2 6 2" xfId="641"/>
    <cellStyle name="20% - Accent6 2 6 2 2" xfId="642"/>
    <cellStyle name="20% - Accent6 2 6 3" xfId="643"/>
    <cellStyle name="20% - Accent6 2 7" xfId="644"/>
    <cellStyle name="20% - Accent6 2 7 2" xfId="645"/>
    <cellStyle name="20% - Accent6 2 8" xfId="646"/>
    <cellStyle name="20% - Accent6 3" xfId="647"/>
    <cellStyle name="20% - Accent6 3 2" xfId="648"/>
    <cellStyle name="20% - Accent6 3 2 2" xfId="649"/>
    <cellStyle name="20% - Accent6 3 2 2 2" xfId="650"/>
    <cellStyle name="20% - Accent6 3 2 2 2 2" xfId="651"/>
    <cellStyle name="20% - Accent6 3 2 2 3" xfId="652"/>
    <cellStyle name="20% - Accent6 3 2 3" xfId="653"/>
    <cellStyle name="20% - Accent6 3 2 3 2" xfId="654"/>
    <cellStyle name="20% - Accent6 3 2 4" xfId="655"/>
    <cellStyle name="20% - Accent6 3 3" xfId="656"/>
    <cellStyle name="20% - Accent6 3 3 2" xfId="657"/>
    <cellStyle name="20% - Accent6 3 3 2 2" xfId="658"/>
    <cellStyle name="20% - Accent6 3 3 2 2 2" xfId="659"/>
    <cellStyle name="20% - Accent6 3 3 2 3" xfId="660"/>
    <cellStyle name="20% - Accent6 3 3 3" xfId="661"/>
    <cellStyle name="20% - Accent6 3 3 3 2" xfId="662"/>
    <cellStyle name="20% - Accent6 3 3 4" xfId="663"/>
    <cellStyle name="20% - Accent6 3 4" xfId="664"/>
    <cellStyle name="20% - Accent6 3 4 2" xfId="665"/>
    <cellStyle name="20% - Accent6 3 4 2 2" xfId="666"/>
    <cellStyle name="20% - Accent6 3 4 2 2 2" xfId="667"/>
    <cellStyle name="20% - Accent6 3 4 2 3" xfId="668"/>
    <cellStyle name="20% - Accent6 3 4 3" xfId="669"/>
    <cellStyle name="20% - Accent6 3 4 3 2" xfId="670"/>
    <cellStyle name="20% - Accent6 3 4 4" xfId="671"/>
    <cellStyle name="20% - Accent6 3 5" xfId="672"/>
    <cellStyle name="20% - Accent6 3 5 2" xfId="673"/>
    <cellStyle name="20% - Accent6 3 5 2 2" xfId="674"/>
    <cellStyle name="20% - Accent6 3 5 2 2 2" xfId="675"/>
    <cellStyle name="20% - Accent6 3 5 2 3" xfId="676"/>
    <cellStyle name="20% - Accent6 3 5 3" xfId="677"/>
    <cellStyle name="20% - Accent6 3 5 3 2" xfId="678"/>
    <cellStyle name="20% - Accent6 3 5 4" xfId="679"/>
    <cellStyle name="20% - Accent6 3 6" xfId="680"/>
    <cellStyle name="20% - Accent6 3 6 2" xfId="681"/>
    <cellStyle name="20% - Accent6 3 6 2 2" xfId="682"/>
    <cellStyle name="20% - Accent6 3 6 3" xfId="683"/>
    <cellStyle name="20% - Accent6 3 7" xfId="684"/>
    <cellStyle name="20% - Accent6 3 7 2" xfId="685"/>
    <cellStyle name="20% - Accent6 3 8" xfId="686"/>
    <cellStyle name="20% - Accent6 4" xfId="687"/>
    <cellStyle name="20% - Accent6 4 2" xfId="688"/>
    <cellStyle name="20% - Accent6 4 2 2" xfId="689"/>
    <cellStyle name="20% - Accent6 4 2 2 2" xfId="690"/>
    <cellStyle name="20% - Accent6 4 2 3" xfId="691"/>
    <cellStyle name="20% - Accent6 4 3" xfId="692"/>
    <cellStyle name="20% - Accent6 4 3 2" xfId="693"/>
    <cellStyle name="20% - Accent6 4 4" xfId="694"/>
    <cellStyle name="20% - Accent6 5" xfId="695"/>
    <cellStyle name="20% - Accent6 5 2" xfId="696"/>
    <cellStyle name="20% - Accent6 5 2 2" xfId="697"/>
    <cellStyle name="20% - Accent6 5 2 2 2" xfId="698"/>
    <cellStyle name="20% - Accent6 5 2 3" xfId="699"/>
    <cellStyle name="20% - Accent6 5 3" xfId="700"/>
    <cellStyle name="20% - Accent6 5 3 2" xfId="701"/>
    <cellStyle name="20% - Accent6 5 4" xfId="702"/>
    <cellStyle name="20% - Accent6 6" xfId="703"/>
    <cellStyle name="20% - Accent6 6 2" xfId="704"/>
    <cellStyle name="20% - Accent6 6 2 2" xfId="705"/>
    <cellStyle name="20% - Accent6 6 2 2 2" xfId="706"/>
    <cellStyle name="20% - Accent6 6 2 3" xfId="707"/>
    <cellStyle name="20% - Accent6 6 3" xfId="708"/>
    <cellStyle name="20% - Accent6 6 3 2" xfId="709"/>
    <cellStyle name="20% - Accent6 6 4" xfId="710"/>
    <cellStyle name="20% - Accent6 7" xfId="711"/>
    <cellStyle name="20% - Accent6 7 2" xfId="712"/>
    <cellStyle name="20% - Accent6 7 2 2" xfId="713"/>
    <cellStyle name="20% - Accent6 7 2 2 2" xfId="714"/>
    <cellStyle name="20% - Accent6 7 2 3" xfId="715"/>
    <cellStyle name="20% - Accent6 7 3" xfId="716"/>
    <cellStyle name="20% - Accent6 7 3 2" xfId="717"/>
    <cellStyle name="20% - Accent6 7 4" xfId="718"/>
    <cellStyle name="20% - Accent6 8" xfId="719"/>
    <cellStyle name="20% - Accent6 8 2" xfId="720"/>
    <cellStyle name="20% - Accent6 8 2 2" xfId="721"/>
    <cellStyle name="20% - Accent6 8 3" xfId="722"/>
    <cellStyle name="20% - Accent6 9" xfId="723"/>
    <cellStyle name="20% - Accent6 9 2" xfId="724"/>
    <cellStyle name="20% - Énfasis1" xfId="5024" builtinId="30" customBuiltin="1"/>
    <cellStyle name="20% - Énfasis1 10" xfId="5115"/>
    <cellStyle name="20% - Énfasis1 11" xfId="5116"/>
    <cellStyle name="20% - Énfasis1 12" xfId="5117"/>
    <cellStyle name="20% - Énfasis1 13" xfId="5118"/>
    <cellStyle name="20% - Énfasis1 14" xfId="5119"/>
    <cellStyle name="20% - Énfasis1 15" xfId="5120"/>
    <cellStyle name="20% - Énfasis1 16" xfId="5121"/>
    <cellStyle name="20% - Énfasis1 17" xfId="5122"/>
    <cellStyle name="20% - Énfasis1 18" xfId="5123"/>
    <cellStyle name="20% - Énfasis1 19" xfId="5124"/>
    <cellStyle name="20% - Énfasis1 2" xfId="725"/>
    <cellStyle name="20% - Énfasis1 2 2" xfId="5125"/>
    <cellStyle name="20% - Énfasis1 20" xfId="5126"/>
    <cellStyle name="20% - Énfasis1 21" xfId="5127"/>
    <cellStyle name="20% - Énfasis1 22" xfId="5128"/>
    <cellStyle name="20% - Énfasis1 23" xfId="5129"/>
    <cellStyle name="20% - Énfasis1 3" xfId="5130"/>
    <cellStyle name="20% - Énfasis1 4" xfId="5131"/>
    <cellStyle name="20% - Énfasis1 5" xfId="5132"/>
    <cellStyle name="20% - Énfasis1 6" xfId="5133"/>
    <cellStyle name="20% - Énfasis1 7" xfId="5134"/>
    <cellStyle name="20% - Énfasis1 8" xfId="5135"/>
    <cellStyle name="20% - Énfasis1 9" xfId="5136"/>
    <cellStyle name="20% - Énfasis2" xfId="5028" builtinId="34" customBuiltin="1"/>
    <cellStyle name="20% - Énfasis2 10" xfId="5137"/>
    <cellStyle name="20% - Énfasis2 11" xfId="5138"/>
    <cellStyle name="20% - Énfasis2 12" xfId="5139"/>
    <cellStyle name="20% - Énfasis2 13" xfId="5140"/>
    <cellStyle name="20% - Énfasis2 14" xfId="5141"/>
    <cellStyle name="20% - Énfasis2 15" xfId="5142"/>
    <cellStyle name="20% - Énfasis2 16" xfId="5143"/>
    <cellStyle name="20% - Énfasis2 17" xfId="5144"/>
    <cellStyle name="20% - Énfasis2 18" xfId="5145"/>
    <cellStyle name="20% - Énfasis2 19" xfId="5146"/>
    <cellStyle name="20% - Énfasis2 2" xfId="726"/>
    <cellStyle name="20% - Énfasis2 2 2" xfId="5147"/>
    <cellStyle name="20% - Énfasis2 20" xfId="5148"/>
    <cellStyle name="20% - Énfasis2 21" xfId="5149"/>
    <cellStyle name="20% - Énfasis2 22" xfId="5150"/>
    <cellStyle name="20% - Énfasis2 23" xfId="5151"/>
    <cellStyle name="20% - Énfasis2 3" xfId="5152"/>
    <cellStyle name="20% - Énfasis2 4" xfId="5153"/>
    <cellStyle name="20% - Énfasis2 5" xfId="5154"/>
    <cellStyle name="20% - Énfasis2 6" xfId="5155"/>
    <cellStyle name="20% - Énfasis2 7" xfId="5156"/>
    <cellStyle name="20% - Énfasis2 8" xfId="5157"/>
    <cellStyle name="20% - Énfasis2 9" xfId="5158"/>
    <cellStyle name="20% - Énfasis3" xfId="5032" builtinId="38" customBuiltin="1"/>
    <cellStyle name="20% - Énfasis3 10" xfId="5159"/>
    <cellStyle name="20% - Énfasis3 11" xfId="5160"/>
    <cellStyle name="20% - Énfasis3 12" xfId="5161"/>
    <cellStyle name="20% - Énfasis3 13" xfId="5162"/>
    <cellStyle name="20% - Énfasis3 14" xfId="5163"/>
    <cellStyle name="20% - Énfasis3 15" xfId="5164"/>
    <cellStyle name="20% - Énfasis3 16" xfId="5165"/>
    <cellStyle name="20% - Énfasis3 17" xfId="5166"/>
    <cellStyle name="20% - Énfasis3 18" xfId="5167"/>
    <cellStyle name="20% - Énfasis3 19" xfId="5168"/>
    <cellStyle name="20% - Énfasis3 2" xfId="727"/>
    <cellStyle name="20% - Énfasis3 2 2" xfId="5169"/>
    <cellStyle name="20% - Énfasis3 20" xfId="5170"/>
    <cellStyle name="20% - Énfasis3 21" xfId="5171"/>
    <cellStyle name="20% - Énfasis3 22" xfId="5172"/>
    <cellStyle name="20% - Énfasis3 23" xfId="5173"/>
    <cellStyle name="20% - Énfasis3 3" xfId="5174"/>
    <cellStyle name="20% - Énfasis3 4" xfId="5175"/>
    <cellStyle name="20% - Énfasis3 5" xfId="5176"/>
    <cellStyle name="20% - Énfasis3 6" xfId="5177"/>
    <cellStyle name="20% - Énfasis3 7" xfId="5178"/>
    <cellStyle name="20% - Énfasis3 8" xfId="5179"/>
    <cellStyle name="20% - Énfasis3 9" xfId="5180"/>
    <cellStyle name="20% - Énfasis4" xfId="5036" builtinId="42" customBuiltin="1"/>
    <cellStyle name="20% - Énfasis4 10" xfId="5181"/>
    <cellStyle name="20% - Énfasis4 11" xfId="5182"/>
    <cellStyle name="20% - Énfasis4 12" xfId="5183"/>
    <cellStyle name="20% - Énfasis4 13" xfId="5184"/>
    <cellStyle name="20% - Énfasis4 14" xfId="5185"/>
    <cellStyle name="20% - Énfasis4 15" xfId="5186"/>
    <cellStyle name="20% - Énfasis4 16" xfId="5187"/>
    <cellStyle name="20% - Énfasis4 17" xfId="5188"/>
    <cellStyle name="20% - Énfasis4 18" xfId="5189"/>
    <cellStyle name="20% - Énfasis4 19" xfId="5190"/>
    <cellStyle name="20% - Énfasis4 2" xfId="728"/>
    <cellStyle name="20% - Énfasis4 2 2" xfId="5191"/>
    <cellStyle name="20% - Énfasis4 20" xfId="5192"/>
    <cellStyle name="20% - Énfasis4 21" xfId="5193"/>
    <cellStyle name="20% - Énfasis4 22" xfId="5194"/>
    <cellStyle name="20% - Énfasis4 23" xfId="5195"/>
    <cellStyle name="20% - Énfasis4 3" xfId="5196"/>
    <cellStyle name="20% - Énfasis4 4" xfId="5197"/>
    <cellStyle name="20% - Énfasis4 5" xfId="5198"/>
    <cellStyle name="20% - Énfasis4 6" xfId="5199"/>
    <cellStyle name="20% - Énfasis4 7" xfId="5200"/>
    <cellStyle name="20% - Énfasis4 8" xfId="5201"/>
    <cellStyle name="20% - Énfasis4 9" xfId="5202"/>
    <cellStyle name="20% - Énfasis5" xfId="5040" builtinId="46" customBuiltin="1"/>
    <cellStyle name="20% - Énfasis5 10" xfId="5203"/>
    <cellStyle name="20% - Énfasis5 11" xfId="5204"/>
    <cellStyle name="20% - Énfasis5 12" xfId="5205"/>
    <cellStyle name="20% - Énfasis5 13" xfId="5206"/>
    <cellStyle name="20% - Énfasis5 14" xfId="5207"/>
    <cellStyle name="20% - Énfasis5 15" xfId="5208"/>
    <cellStyle name="20% - Énfasis5 16" xfId="5209"/>
    <cellStyle name="20% - Énfasis5 17" xfId="5210"/>
    <cellStyle name="20% - Énfasis5 18" xfId="5211"/>
    <cellStyle name="20% - Énfasis5 19" xfId="5212"/>
    <cellStyle name="20% - Énfasis5 2" xfId="729"/>
    <cellStyle name="20% - Énfasis5 2 2" xfId="5213"/>
    <cellStyle name="20% - Énfasis5 20" xfId="5214"/>
    <cellStyle name="20% - Énfasis5 21" xfId="5215"/>
    <cellStyle name="20% - Énfasis5 22" xfId="5216"/>
    <cellStyle name="20% - Énfasis5 23" xfId="5217"/>
    <cellStyle name="20% - Énfasis5 3" xfId="5218"/>
    <cellStyle name="20% - Énfasis5 4" xfId="5219"/>
    <cellStyle name="20% - Énfasis5 5" xfId="5220"/>
    <cellStyle name="20% - Énfasis5 6" xfId="5221"/>
    <cellStyle name="20% - Énfasis5 7" xfId="5222"/>
    <cellStyle name="20% - Énfasis5 8" xfId="5223"/>
    <cellStyle name="20% - Énfasis5 9" xfId="5224"/>
    <cellStyle name="20% - Énfasis6" xfId="5044" builtinId="50" customBuiltin="1"/>
    <cellStyle name="20% - Énfasis6 10" xfId="5225"/>
    <cellStyle name="20% - Énfasis6 11" xfId="5226"/>
    <cellStyle name="20% - Énfasis6 12" xfId="5227"/>
    <cellStyle name="20% - Énfasis6 13" xfId="5228"/>
    <cellStyle name="20% - Énfasis6 14" xfId="5229"/>
    <cellStyle name="20% - Énfasis6 15" xfId="5230"/>
    <cellStyle name="20% - Énfasis6 16" xfId="5231"/>
    <cellStyle name="20% - Énfasis6 17" xfId="5232"/>
    <cellStyle name="20% - Énfasis6 18" xfId="5233"/>
    <cellStyle name="20% - Énfasis6 19" xfId="5234"/>
    <cellStyle name="20% - Énfasis6 2" xfId="730"/>
    <cellStyle name="20% - Énfasis6 2 2" xfId="5235"/>
    <cellStyle name="20% - Énfasis6 20" xfId="5236"/>
    <cellStyle name="20% - Énfasis6 21" xfId="5237"/>
    <cellStyle name="20% - Énfasis6 22" xfId="5238"/>
    <cellStyle name="20% - Énfasis6 23" xfId="5239"/>
    <cellStyle name="20% - Énfasis6 3" xfId="5240"/>
    <cellStyle name="20% - Énfasis6 4" xfId="5241"/>
    <cellStyle name="20% - Énfasis6 5" xfId="5242"/>
    <cellStyle name="20% - Énfasis6 6" xfId="5243"/>
    <cellStyle name="20% - Énfasis6 7" xfId="5244"/>
    <cellStyle name="20% - Énfasis6 8" xfId="5245"/>
    <cellStyle name="20% - Énfasis6 9" xfId="5246"/>
    <cellStyle name="40% - Accent1" xfId="731"/>
    <cellStyle name="40% - Accent1 10" xfId="732"/>
    <cellStyle name="40% - Accent1 2" xfId="733"/>
    <cellStyle name="40% - Accent1 2 2" xfId="734"/>
    <cellStyle name="40% - Accent1 2 2 2" xfId="735"/>
    <cellStyle name="40% - Accent1 2 2 2 2" xfId="736"/>
    <cellStyle name="40% - Accent1 2 2 2 2 2" xfId="737"/>
    <cellStyle name="40% - Accent1 2 2 2 3" xfId="738"/>
    <cellStyle name="40% - Accent1 2 2 3" xfId="739"/>
    <cellStyle name="40% - Accent1 2 2 3 2" xfId="740"/>
    <cellStyle name="40% - Accent1 2 2 4" xfId="741"/>
    <cellStyle name="40% - Accent1 2 3" xfId="742"/>
    <cellStyle name="40% - Accent1 2 3 2" xfId="743"/>
    <cellStyle name="40% - Accent1 2 3 2 2" xfId="744"/>
    <cellStyle name="40% - Accent1 2 3 2 2 2" xfId="745"/>
    <cellStyle name="40% - Accent1 2 3 2 3" xfId="746"/>
    <cellStyle name="40% - Accent1 2 3 3" xfId="747"/>
    <cellStyle name="40% - Accent1 2 3 3 2" xfId="748"/>
    <cellStyle name="40% - Accent1 2 3 4" xfId="749"/>
    <cellStyle name="40% - Accent1 2 4" xfId="750"/>
    <cellStyle name="40% - Accent1 2 4 2" xfId="751"/>
    <cellStyle name="40% - Accent1 2 4 2 2" xfId="752"/>
    <cellStyle name="40% - Accent1 2 4 2 2 2" xfId="753"/>
    <cellStyle name="40% - Accent1 2 4 2 3" xfId="754"/>
    <cellStyle name="40% - Accent1 2 4 3" xfId="755"/>
    <cellStyle name="40% - Accent1 2 4 3 2" xfId="756"/>
    <cellStyle name="40% - Accent1 2 4 4" xfId="757"/>
    <cellStyle name="40% - Accent1 2 5" xfId="758"/>
    <cellStyle name="40% - Accent1 2 5 2" xfId="759"/>
    <cellStyle name="40% - Accent1 2 5 2 2" xfId="760"/>
    <cellStyle name="40% - Accent1 2 5 2 2 2" xfId="761"/>
    <cellStyle name="40% - Accent1 2 5 2 3" xfId="762"/>
    <cellStyle name="40% - Accent1 2 5 3" xfId="763"/>
    <cellStyle name="40% - Accent1 2 5 3 2" xfId="764"/>
    <cellStyle name="40% - Accent1 2 5 4" xfId="765"/>
    <cellStyle name="40% - Accent1 2 6" xfId="766"/>
    <cellStyle name="40% - Accent1 2 6 2" xfId="767"/>
    <cellStyle name="40% - Accent1 2 6 2 2" xfId="768"/>
    <cellStyle name="40% - Accent1 2 6 3" xfId="769"/>
    <cellStyle name="40% - Accent1 2 7" xfId="770"/>
    <cellStyle name="40% - Accent1 2 7 2" xfId="771"/>
    <cellStyle name="40% - Accent1 2 8" xfId="772"/>
    <cellStyle name="40% - Accent1 3" xfId="773"/>
    <cellStyle name="40% - Accent1 3 2" xfId="774"/>
    <cellStyle name="40% - Accent1 3 2 2" xfId="775"/>
    <cellStyle name="40% - Accent1 3 2 2 2" xfId="776"/>
    <cellStyle name="40% - Accent1 3 2 2 2 2" xfId="777"/>
    <cellStyle name="40% - Accent1 3 2 2 3" xfId="778"/>
    <cellStyle name="40% - Accent1 3 2 3" xfId="779"/>
    <cellStyle name="40% - Accent1 3 2 3 2" xfId="780"/>
    <cellStyle name="40% - Accent1 3 2 4" xfId="781"/>
    <cellStyle name="40% - Accent1 3 3" xfId="782"/>
    <cellStyle name="40% - Accent1 3 3 2" xfId="783"/>
    <cellStyle name="40% - Accent1 3 3 2 2" xfId="784"/>
    <cellStyle name="40% - Accent1 3 3 2 2 2" xfId="785"/>
    <cellStyle name="40% - Accent1 3 3 2 3" xfId="786"/>
    <cellStyle name="40% - Accent1 3 3 3" xfId="787"/>
    <cellStyle name="40% - Accent1 3 3 3 2" xfId="788"/>
    <cellStyle name="40% - Accent1 3 3 4" xfId="789"/>
    <cellStyle name="40% - Accent1 3 4" xfId="790"/>
    <cellStyle name="40% - Accent1 3 4 2" xfId="791"/>
    <cellStyle name="40% - Accent1 3 4 2 2" xfId="792"/>
    <cellStyle name="40% - Accent1 3 4 2 2 2" xfId="793"/>
    <cellStyle name="40% - Accent1 3 4 2 3" xfId="794"/>
    <cellStyle name="40% - Accent1 3 4 3" xfId="795"/>
    <cellStyle name="40% - Accent1 3 4 3 2" xfId="796"/>
    <cellStyle name="40% - Accent1 3 4 4" xfId="797"/>
    <cellStyle name="40% - Accent1 3 5" xfId="798"/>
    <cellStyle name="40% - Accent1 3 5 2" xfId="799"/>
    <cellStyle name="40% - Accent1 3 5 2 2" xfId="800"/>
    <cellStyle name="40% - Accent1 3 5 2 2 2" xfId="801"/>
    <cellStyle name="40% - Accent1 3 5 2 3" xfId="802"/>
    <cellStyle name="40% - Accent1 3 5 3" xfId="803"/>
    <cellStyle name="40% - Accent1 3 5 3 2" xfId="804"/>
    <cellStyle name="40% - Accent1 3 5 4" xfId="805"/>
    <cellStyle name="40% - Accent1 3 6" xfId="806"/>
    <cellStyle name="40% - Accent1 3 6 2" xfId="807"/>
    <cellStyle name="40% - Accent1 3 6 2 2" xfId="808"/>
    <cellStyle name="40% - Accent1 3 6 3" xfId="809"/>
    <cellStyle name="40% - Accent1 3 7" xfId="810"/>
    <cellStyle name="40% - Accent1 3 7 2" xfId="811"/>
    <cellStyle name="40% - Accent1 3 8" xfId="812"/>
    <cellStyle name="40% - Accent1 4" xfId="813"/>
    <cellStyle name="40% - Accent1 4 2" xfId="814"/>
    <cellStyle name="40% - Accent1 4 2 2" xfId="815"/>
    <cellStyle name="40% - Accent1 4 2 2 2" xfId="816"/>
    <cellStyle name="40% - Accent1 4 2 3" xfId="817"/>
    <cellStyle name="40% - Accent1 4 3" xfId="818"/>
    <cellStyle name="40% - Accent1 4 3 2" xfId="819"/>
    <cellStyle name="40% - Accent1 4 4" xfId="820"/>
    <cellStyle name="40% - Accent1 5" xfId="821"/>
    <cellStyle name="40% - Accent1 5 2" xfId="822"/>
    <cellStyle name="40% - Accent1 5 2 2" xfId="823"/>
    <cellStyle name="40% - Accent1 5 2 2 2" xfId="824"/>
    <cellStyle name="40% - Accent1 5 2 3" xfId="825"/>
    <cellStyle name="40% - Accent1 5 3" xfId="826"/>
    <cellStyle name="40% - Accent1 5 3 2" xfId="827"/>
    <cellStyle name="40% - Accent1 5 4" xfId="828"/>
    <cellStyle name="40% - Accent1 6" xfId="829"/>
    <cellStyle name="40% - Accent1 6 2" xfId="830"/>
    <cellStyle name="40% - Accent1 6 2 2" xfId="831"/>
    <cellStyle name="40% - Accent1 6 2 2 2" xfId="832"/>
    <cellStyle name="40% - Accent1 6 2 3" xfId="833"/>
    <cellStyle name="40% - Accent1 6 3" xfId="834"/>
    <cellStyle name="40% - Accent1 6 3 2" xfId="835"/>
    <cellStyle name="40% - Accent1 6 4" xfId="836"/>
    <cellStyle name="40% - Accent1 7" xfId="837"/>
    <cellStyle name="40% - Accent1 7 2" xfId="838"/>
    <cellStyle name="40% - Accent1 7 2 2" xfId="839"/>
    <cellStyle name="40% - Accent1 7 2 2 2" xfId="840"/>
    <cellStyle name="40% - Accent1 7 2 3" xfId="841"/>
    <cellStyle name="40% - Accent1 7 3" xfId="842"/>
    <cellStyle name="40% - Accent1 7 3 2" xfId="843"/>
    <cellStyle name="40% - Accent1 7 4" xfId="844"/>
    <cellStyle name="40% - Accent1 8" xfId="845"/>
    <cellStyle name="40% - Accent1 8 2" xfId="846"/>
    <cellStyle name="40% - Accent1 8 2 2" xfId="847"/>
    <cellStyle name="40% - Accent1 8 3" xfId="848"/>
    <cellStyle name="40% - Accent1 9" xfId="849"/>
    <cellStyle name="40% - Accent1 9 2" xfId="850"/>
    <cellStyle name="40% - Accent2" xfId="851"/>
    <cellStyle name="40% - Accent2 10" xfId="852"/>
    <cellStyle name="40% - Accent2 2" xfId="853"/>
    <cellStyle name="40% - Accent2 2 2" xfId="854"/>
    <cellStyle name="40% - Accent2 2 2 2" xfId="855"/>
    <cellStyle name="40% - Accent2 2 2 2 2" xfId="856"/>
    <cellStyle name="40% - Accent2 2 2 2 2 2" xfId="857"/>
    <cellStyle name="40% - Accent2 2 2 2 3" xfId="858"/>
    <cellStyle name="40% - Accent2 2 2 3" xfId="859"/>
    <cellStyle name="40% - Accent2 2 2 3 2" xfId="860"/>
    <cellStyle name="40% - Accent2 2 2 4" xfId="861"/>
    <cellStyle name="40% - Accent2 2 3" xfId="862"/>
    <cellStyle name="40% - Accent2 2 3 2" xfId="863"/>
    <cellStyle name="40% - Accent2 2 3 2 2" xfId="864"/>
    <cellStyle name="40% - Accent2 2 3 2 2 2" xfId="865"/>
    <cellStyle name="40% - Accent2 2 3 2 3" xfId="866"/>
    <cellStyle name="40% - Accent2 2 3 3" xfId="867"/>
    <cellStyle name="40% - Accent2 2 3 3 2" xfId="868"/>
    <cellStyle name="40% - Accent2 2 3 4" xfId="869"/>
    <cellStyle name="40% - Accent2 2 4" xfId="870"/>
    <cellStyle name="40% - Accent2 2 4 2" xfId="871"/>
    <cellStyle name="40% - Accent2 2 4 2 2" xfId="872"/>
    <cellStyle name="40% - Accent2 2 4 2 2 2" xfId="873"/>
    <cellStyle name="40% - Accent2 2 4 2 3" xfId="874"/>
    <cellStyle name="40% - Accent2 2 4 3" xfId="875"/>
    <cellStyle name="40% - Accent2 2 4 3 2" xfId="876"/>
    <cellStyle name="40% - Accent2 2 4 4" xfId="877"/>
    <cellStyle name="40% - Accent2 2 5" xfId="878"/>
    <cellStyle name="40% - Accent2 2 5 2" xfId="879"/>
    <cellStyle name="40% - Accent2 2 5 2 2" xfId="880"/>
    <cellStyle name="40% - Accent2 2 5 2 2 2" xfId="881"/>
    <cellStyle name="40% - Accent2 2 5 2 3" xfId="882"/>
    <cellStyle name="40% - Accent2 2 5 3" xfId="883"/>
    <cellStyle name="40% - Accent2 2 5 3 2" xfId="884"/>
    <cellStyle name="40% - Accent2 2 5 4" xfId="885"/>
    <cellStyle name="40% - Accent2 2 6" xfId="886"/>
    <cellStyle name="40% - Accent2 2 6 2" xfId="887"/>
    <cellStyle name="40% - Accent2 2 6 2 2" xfId="888"/>
    <cellStyle name="40% - Accent2 2 6 3" xfId="889"/>
    <cellStyle name="40% - Accent2 2 7" xfId="890"/>
    <cellStyle name="40% - Accent2 2 7 2" xfId="891"/>
    <cellStyle name="40% - Accent2 2 8" xfId="892"/>
    <cellStyle name="40% - Accent2 3" xfId="893"/>
    <cellStyle name="40% - Accent2 3 2" xfId="894"/>
    <cellStyle name="40% - Accent2 3 2 2" xfId="895"/>
    <cellStyle name="40% - Accent2 3 2 2 2" xfId="896"/>
    <cellStyle name="40% - Accent2 3 2 2 2 2" xfId="897"/>
    <cellStyle name="40% - Accent2 3 2 2 3" xfId="898"/>
    <cellStyle name="40% - Accent2 3 2 3" xfId="899"/>
    <cellStyle name="40% - Accent2 3 2 3 2" xfId="900"/>
    <cellStyle name="40% - Accent2 3 2 4" xfId="901"/>
    <cellStyle name="40% - Accent2 3 3" xfId="902"/>
    <cellStyle name="40% - Accent2 3 3 2" xfId="903"/>
    <cellStyle name="40% - Accent2 3 3 2 2" xfId="904"/>
    <cellStyle name="40% - Accent2 3 3 2 2 2" xfId="905"/>
    <cellStyle name="40% - Accent2 3 3 2 3" xfId="906"/>
    <cellStyle name="40% - Accent2 3 3 3" xfId="907"/>
    <cellStyle name="40% - Accent2 3 3 3 2" xfId="908"/>
    <cellStyle name="40% - Accent2 3 3 4" xfId="909"/>
    <cellStyle name="40% - Accent2 3 4" xfId="910"/>
    <cellStyle name="40% - Accent2 3 4 2" xfId="911"/>
    <cellStyle name="40% - Accent2 3 4 2 2" xfId="912"/>
    <cellStyle name="40% - Accent2 3 4 2 2 2" xfId="913"/>
    <cellStyle name="40% - Accent2 3 4 2 3" xfId="914"/>
    <cellStyle name="40% - Accent2 3 4 3" xfId="915"/>
    <cellStyle name="40% - Accent2 3 4 3 2" xfId="916"/>
    <cellStyle name="40% - Accent2 3 4 4" xfId="917"/>
    <cellStyle name="40% - Accent2 3 5" xfId="918"/>
    <cellStyle name="40% - Accent2 3 5 2" xfId="919"/>
    <cellStyle name="40% - Accent2 3 5 2 2" xfId="920"/>
    <cellStyle name="40% - Accent2 3 5 2 2 2" xfId="921"/>
    <cellStyle name="40% - Accent2 3 5 2 3" xfId="922"/>
    <cellStyle name="40% - Accent2 3 5 3" xfId="923"/>
    <cellStyle name="40% - Accent2 3 5 3 2" xfId="924"/>
    <cellStyle name="40% - Accent2 3 5 4" xfId="925"/>
    <cellStyle name="40% - Accent2 3 6" xfId="926"/>
    <cellStyle name="40% - Accent2 3 6 2" xfId="927"/>
    <cellStyle name="40% - Accent2 3 6 2 2" xfId="928"/>
    <cellStyle name="40% - Accent2 3 6 3" xfId="929"/>
    <cellStyle name="40% - Accent2 3 7" xfId="930"/>
    <cellStyle name="40% - Accent2 3 7 2" xfId="931"/>
    <cellStyle name="40% - Accent2 3 8" xfId="932"/>
    <cellStyle name="40% - Accent2 4" xfId="933"/>
    <cellStyle name="40% - Accent2 4 2" xfId="934"/>
    <cellStyle name="40% - Accent2 4 2 2" xfId="935"/>
    <cellStyle name="40% - Accent2 4 2 2 2" xfId="936"/>
    <cellStyle name="40% - Accent2 4 2 3" xfId="937"/>
    <cellStyle name="40% - Accent2 4 3" xfId="938"/>
    <cellStyle name="40% - Accent2 4 3 2" xfId="939"/>
    <cellStyle name="40% - Accent2 4 4" xfId="940"/>
    <cellStyle name="40% - Accent2 5" xfId="941"/>
    <cellStyle name="40% - Accent2 5 2" xfId="942"/>
    <cellStyle name="40% - Accent2 5 2 2" xfId="943"/>
    <cellStyle name="40% - Accent2 5 2 2 2" xfId="944"/>
    <cellStyle name="40% - Accent2 5 2 3" xfId="945"/>
    <cellStyle name="40% - Accent2 5 3" xfId="946"/>
    <cellStyle name="40% - Accent2 5 3 2" xfId="947"/>
    <cellStyle name="40% - Accent2 5 4" xfId="948"/>
    <cellStyle name="40% - Accent2 6" xfId="949"/>
    <cellStyle name="40% - Accent2 6 2" xfId="950"/>
    <cellStyle name="40% - Accent2 6 2 2" xfId="951"/>
    <cellStyle name="40% - Accent2 6 2 2 2" xfId="952"/>
    <cellStyle name="40% - Accent2 6 2 3" xfId="953"/>
    <cellStyle name="40% - Accent2 6 3" xfId="954"/>
    <cellStyle name="40% - Accent2 6 3 2" xfId="955"/>
    <cellStyle name="40% - Accent2 6 4" xfId="956"/>
    <cellStyle name="40% - Accent2 7" xfId="957"/>
    <cellStyle name="40% - Accent2 7 2" xfId="958"/>
    <cellStyle name="40% - Accent2 7 2 2" xfId="959"/>
    <cellStyle name="40% - Accent2 7 2 2 2" xfId="960"/>
    <cellStyle name="40% - Accent2 7 2 3" xfId="961"/>
    <cellStyle name="40% - Accent2 7 3" xfId="962"/>
    <cellStyle name="40% - Accent2 7 3 2" xfId="963"/>
    <cellStyle name="40% - Accent2 7 4" xfId="964"/>
    <cellStyle name="40% - Accent2 8" xfId="965"/>
    <cellStyle name="40% - Accent2 8 2" xfId="966"/>
    <cellStyle name="40% - Accent2 8 2 2" xfId="967"/>
    <cellStyle name="40% - Accent2 8 3" xfId="968"/>
    <cellStyle name="40% - Accent2 9" xfId="969"/>
    <cellStyle name="40% - Accent2 9 2" xfId="970"/>
    <cellStyle name="40% - Accent3" xfId="971"/>
    <cellStyle name="40% - Accent3 10" xfId="972"/>
    <cellStyle name="40% - Accent3 2" xfId="973"/>
    <cellStyle name="40% - Accent3 2 2" xfId="974"/>
    <cellStyle name="40% - Accent3 2 2 2" xfId="975"/>
    <cellStyle name="40% - Accent3 2 2 2 2" xfId="976"/>
    <cellStyle name="40% - Accent3 2 2 2 2 2" xfId="977"/>
    <cellStyle name="40% - Accent3 2 2 2 3" xfId="978"/>
    <cellStyle name="40% - Accent3 2 2 3" xfId="979"/>
    <cellStyle name="40% - Accent3 2 2 3 2" xfId="980"/>
    <cellStyle name="40% - Accent3 2 2 4" xfId="981"/>
    <cellStyle name="40% - Accent3 2 3" xfId="982"/>
    <cellStyle name="40% - Accent3 2 3 2" xfId="983"/>
    <cellStyle name="40% - Accent3 2 3 2 2" xfId="984"/>
    <cellStyle name="40% - Accent3 2 3 2 2 2" xfId="985"/>
    <cellStyle name="40% - Accent3 2 3 2 3" xfId="986"/>
    <cellStyle name="40% - Accent3 2 3 3" xfId="987"/>
    <cellStyle name="40% - Accent3 2 3 3 2" xfId="988"/>
    <cellStyle name="40% - Accent3 2 3 4" xfId="989"/>
    <cellStyle name="40% - Accent3 2 4" xfId="990"/>
    <cellStyle name="40% - Accent3 2 4 2" xfId="991"/>
    <cellStyle name="40% - Accent3 2 4 2 2" xfId="992"/>
    <cellStyle name="40% - Accent3 2 4 2 2 2" xfId="993"/>
    <cellStyle name="40% - Accent3 2 4 2 3" xfId="994"/>
    <cellStyle name="40% - Accent3 2 4 3" xfId="995"/>
    <cellStyle name="40% - Accent3 2 4 3 2" xfId="996"/>
    <cellStyle name="40% - Accent3 2 4 4" xfId="997"/>
    <cellStyle name="40% - Accent3 2 5" xfId="998"/>
    <cellStyle name="40% - Accent3 2 5 2" xfId="999"/>
    <cellStyle name="40% - Accent3 2 5 2 2" xfId="1000"/>
    <cellStyle name="40% - Accent3 2 5 2 2 2" xfId="1001"/>
    <cellStyle name="40% - Accent3 2 5 2 3" xfId="1002"/>
    <cellStyle name="40% - Accent3 2 5 3" xfId="1003"/>
    <cellStyle name="40% - Accent3 2 5 3 2" xfId="1004"/>
    <cellStyle name="40% - Accent3 2 5 4" xfId="1005"/>
    <cellStyle name="40% - Accent3 2 6" xfId="1006"/>
    <cellStyle name="40% - Accent3 2 6 2" xfId="1007"/>
    <cellStyle name="40% - Accent3 2 6 2 2" xfId="1008"/>
    <cellStyle name="40% - Accent3 2 6 3" xfId="1009"/>
    <cellStyle name="40% - Accent3 2 7" xfId="1010"/>
    <cellStyle name="40% - Accent3 2 7 2" xfId="1011"/>
    <cellStyle name="40% - Accent3 2 8" xfId="1012"/>
    <cellStyle name="40% - Accent3 3" xfId="1013"/>
    <cellStyle name="40% - Accent3 3 2" xfId="1014"/>
    <cellStyle name="40% - Accent3 3 2 2" xfId="1015"/>
    <cellStyle name="40% - Accent3 3 2 2 2" xfId="1016"/>
    <cellStyle name="40% - Accent3 3 2 2 2 2" xfId="1017"/>
    <cellStyle name="40% - Accent3 3 2 2 3" xfId="1018"/>
    <cellStyle name="40% - Accent3 3 2 3" xfId="1019"/>
    <cellStyle name="40% - Accent3 3 2 3 2" xfId="1020"/>
    <cellStyle name="40% - Accent3 3 2 4" xfId="1021"/>
    <cellStyle name="40% - Accent3 3 3" xfId="1022"/>
    <cellStyle name="40% - Accent3 3 3 2" xfId="1023"/>
    <cellStyle name="40% - Accent3 3 3 2 2" xfId="1024"/>
    <cellStyle name="40% - Accent3 3 3 2 2 2" xfId="1025"/>
    <cellStyle name="40% - Accent3 3 3 2 3" xfId="1026"/>
    <cellStyle name="40% - Accent3 3 3 3" xfId="1027"/>
    <cellStyle name="40% - Accent3 3 3 3 2" xfId="1028"/>
    <cellStyle name="40% - Accent3 3 3 4" xfId="1029"/>
    <cellStyle name="40% - Accent3 3 4" xfId="1030"/>
    <cellStyle name="40% - Accent3 3 4 2" xfId="1031"/>
    <cellStyle name="40% - Accent3 3 4 2 2" xfId="1032"/>
    <cellStyle name="40% - Accent3 3 4 2 2 2" xfId="1033"/>
    <cellStyle name="40% - Accent3 3 4 2 3" xfId="1034"/>
    <cellStyle name="40% - Accent3 3 4 3" xfId="1035"/>
    <cellStyle name="40% - Accent3 3 4 3 2" xfId="1036"/>
    <cellStyle name="40% - Accent3 3 4 4" xfId="1037"/>
    <cellStyle name="40% - Accent3 3 5" xfId="1038"/>
    <cellStyle name="40% - Accent3 3 5 2" xfId="1039"/>
    <cellStyle name="40% - Accent3 3 5 2 2" xfId="1040"/>
    <cellStyle name="40% - Accent3 3 5 2 2 2" xfId="1041"/>
    <cellStyle name="40% - Accent3 3 5 2 3" xfId="1042"/>
    <cellStyle name="40% - Accent3 3 5 3" xfId="1043"/>
    <cellStyle name="40% - Accent3 3 5 3 2" xfId="1044"/>
    <cellStyle name="40% - Accent3 3 5 4" xfId="1045"/>
    <cellStyle name="40% - Accent3 3 6" xfId="1046"/>
    <cellStyle name="40% - Accent3 3 6 2" xfId="1047"/>
    <cellStyle name="40% - Accent3 3 6 2 2" xfId="1048"/>
    <cellStyle name="40% - Accent3 3 6 3" xfId="1049"/>
    <cellStyle name="40% - Accent3 3 7" xfId="1050"/>
    <cellStyle name="40% - Accent3 3 7 2" xfId="1051"/>
    <cellStyle name="40% - Accent3 3 8" xfId="1052"/>
    <cellStyle name="40% - Accent3 4" xfId="1053"/>
    <cellStyle name="40% - Accent3 4 2" xfId="1054"/>
    <cellStyle name="40% - Accent3 4 2 2" xfId="1055"/>
    <cellStyle name="40% - Accent3 4 2 2 2" xfId="1056"/>
    <cellStyle name="40% - Accent3 4 2 3" xfId="1057"/>
    <cellStyle name="40% - Accent3 4 3" xfId="1058"/>
    <cellStyle name="40% - Accent3 4 3 2" xfId="1059"/>
    <cellStyle name="40% - Accent3 4 4" xfId="1060"/>
    <cellStyle name="40% - Accent3 5" xfId="1061"/>
    <cellStyle name="40% - Accent3 5 2" xfId="1062"/>
    <cellStyle name="40% - Accent3 5 2 2" xfId="1063"/>
    <cellStyle name="40% - Accent3 5 2 2 2" xfId="1064"/>
    <cellStyle name="40% - Accent3 5 2 3" xfId="1065"/>
    <cellStyle name="40% - Accent3 5 3" xfId="1066"/>
    <cellStyle name="40% - Accent3 5 3 2" xfId="1067"/>
    <cellStyle name="40% - Accent3 5 4" xfId="1068"/>
    <cellStyle name="40% - Accent3 6" xfId="1069"/>
    <cellStyle name="40% - Accent3 6 2" xfId="1070"/>
    <cellStyle name="40% - Accent3 6 2 2" xfId="1071"/>
    <cellStyle name="40% - Accent3 6 2 2 2" xfId="1072"/>
    <cellStyle name="40% - Accent3 6 2 3" xfId="1073"/>
    <cellStyle name="40% - Accent3 6 3" xfId="1074"/>
    <cellStyle name="40% - Accent3 6 3 2" xfId="1075"/>
    <cellStyle name="40% - Accent3 6 4" xfId="1076"/>
    <cellStyle name="40% - Accent3 7" xfId="1077"/>
    <cellStyle name="40% - Accent3 7 2" xfId="1078"/>
    <cellStyle name="40% - Accent3 7 2 2" xfId="1079"/>
    <cellStyle name="40% - Accent3 7 2 2 2" xfId="1080"/>
    <cellStyle name="40% - Accent3 7 2 3" xfId="1081"/>
    <cellStyle name="40% - Accent3 7 3" xfId="1082"/>
    <cellStyle name="40% - Accent3 7 3 2" xfId="1083"/>
    <cellStyle name="40% - Accent3 7 4" xfId="1084"/>
    <cellStyle name="40% - Accent3 8" xfId="1085"/>
    <cellStyle name="40% - Accent3 8 2" xfId="1086"/>
    <cellStyle name="40% - Accent3 8 2 2" xfId="1087"/>
    <cellStyle name="40% - Accent3 8 3" xfId="1088"/>
    <cellStyle name="40% - Accent3 9" xfId="1089"/>
    <cellStyle name="40% - Accent3 9 2" xfId="1090"/>
    <cellStyle name="40% - Accent4" xfId="1091"/>
    <cellStyle name="40% - Accent4 10" xfId="1092"/>
    <cellStyle name="40% - Accent4 2" xfId="1093"/>
    <cellStyle name="40% - Accent4 2 2" xfId="1094"/>
    <cellStyle name="40% - Accent4 2 2 2" xfId="1095"/>
    <cellStyle name="40% - Accent4 2 2 2 2" xfId="1096"/>
    <cellStyle name="40% - Accent4 2 2 2 2 2" xfId="1097"/>
    <cellStyle name="40% - Accent4 2 2 2 3" xfId="1098"/>
    <cellStyle name="40% - Accent4 2 2 3" xfId="1099"/>
    <cellStyle name="40% - Accent4 2 2 3 2" xfId="1100"/>
    <cellStyle name="40% - Accent4 2 2 4" xfId="1101"/>
    <cellStyle name="40% - Accent4 2 3" xfId="1102"/>
    <cellStyle name="40% - Accent4 2 3 2" xfId="1103"/>
    <cellStyle name="40% - Accent4 2 3 2 2" xfId="1104"/>
    <cellStyle name="40% - Accent4 2 3 2 2 2" xfId="1105"/>
    <cellStyle name="40% - Accent4 2 3 2 3" xfId="1106"/>
    <cellStyle name="40% - Accent4 2 3 3" xfId="1107"/>
    <cellStyle name="40% - Accent4 2 3 3 2" xfId="1108"/>
    <cellStyle name="40% - Accent4 2 3 4" xfId="1109"/>
    <cellStyle name="40% - Accent4 2 4" xfId="1110"/>
    <cellStyle name="40% - Accent4 2 4 2" xfId="1111"/>
    <cellStyle name="40% - Accent4 2 4 2 2" xfId="1112"/>
    <cellStyle name="40% - Accent4 2 4 2 2 2" xfId="1113"/>
    <cellStyle name="40% - Accent4 2 4 2 3" xfId="1114"/>
    <cellStyle name="40% - Accent4 2 4 3" xfId="1115"/>
    <cellStyle name="40% - Accent4 2 4 3 2" xfId="1116"/>
    <cellStyle name="40% - Accent4 2 4 4" xfId="1117"/>
    <cellStyle name="40% - Accent4 2 5" xfId="1118"/>
    <cellStyle name="40% - Accent4 2 5 2" xfId="1119"/>
    <cellStyle name="40% - Accent4 2 5 2 2" xfId="1120"/>
    <cellStyle name="40% - Accent4 2 5 2 2 2" xfId="1121"/>
    <cellStyle name="40% - Accent4 2 5 2 3" xfId="1122"/>
    <cellStyle name="40% - Accent4 2 5 3" xfId="1123"/>
    <cellStyle name="40% - Accent4 2 5 3 2" xfId="1124"/>
    <cellStyle name="40% - Accent4 2 5 4" xfId="1125"/>
    <cellStyle name="40% - Accent4 2 6" xfId="1126"/>
    <cellStyle name="40% - Accent4 2 6 2" xfId="1127"/>
    <cellStyle name="40% - Accent4 2 6 2 2" xfId="1128"/>
    <cellStyle name="40% - Accent4 2 6 3" xfId="1129"/>
    <cellStyle name="40% - Accent4 2 7" xfId="1130"/>
    <cellStyle name="40% - Accent4 2 7 2" xfId="1131"/>
    <cellStyle name="40% - Accent4 2 8" xfId="1132"/>
    <cellStyle name="40% - Accent4 3" xfId="1133"/>
    <cellStyle name="40% - Accent4 3 2" xfId="1134"/>
    <cellStyle name="40% - Accent4 3 2 2" xfId="1135"/>
    <cellStyle name="40% - Accent4 3 2 2 2" xfId="1136"/>
    <cellStyle name="40% - Accent4 3 2 2 2 2" xfId="1137"/>
    <cellStyle name="40% - Accent4 3 2 2 3" xfId="1138"/>
    <cellStyle name="40% - Accent4 3 2 3" xfId="1139"/>
    <cellStyle name="40% - Accent4 3 2 3 2" xfId="1140"/>
    <cellStyle name="40% - Accent4 3 2 4" xfId="1141"/>
    <cellStyle name="40% - Accent4 3 3" xfId="1142"/>
    <cellStyle name="40% - Accent4 3 3 2" xfId="1143"/>
    <cellStyle name="40% - Accent4 3 3 2 2" xfId="1144"/>
    <cellStyle name="40% - Accent4 3 3 2 2 2" xfId="1145"/>
    <cellStyle name="40% - Accent4 3 3 2 3" xfId="1146"/>
    <cellStyle name="40% - Accent4 3 3 3" xfId="1147"/>
    <cellStyle name="40% - Accent4 3 3 3 2" xfId="1148"/>
    <cellStyle name="40% - Accent4 3 3 4" xfId="1149"/>
    <cellStyle name="40% - Accent4 3 4" xfId="1150"/>
    <cellStyle name="40% - Accent4 3 4 2" xfId="1151"/>
    <cellStyle name="40% - Accent4 3 4 2 2" xfId="1152"/>
    <cellStyle name="40% - Accent4 3 4 2 2 2" xfId="1153"/>
    <cellStyle name="40% - Accent4 3 4 2 3" xfId="1154"/>
    <cellStyle name="40% - Accent4 3 4 3" xfId="1155"/>
    <cellStyle name="40% - Accent4 3 4 3 2" xfId="1156"/>
    <cellStyle name="40% - Accent4 3 4 4" xfId="1157"/>
    <cellStyle name="40% - Accent4 3 5" xfId="1158"/>
    <cellStyle name="40% - Accent4 3 5 2" xfId="1159"/>
    <cellStyle name="40% - Accent4 3 5 2 2" xfId="1160"/>
    <cellStyle name="40% - Accent4 3 5 2 2 2" xfId="1161"/>
    <cellStyle name="40% - Accent4 3 5 2 3" xfId="1162"/>
    <cellStyle name="40% - Accent4 3 5 3" xfId="1163"/>
    <cellStyle name="40% - Accent4 3 5 3 2" xfId="1164"/>
    <cellStyle name="40% - Accent4 3 5 4" xfId="1165"/>
    <cellStyle name="40% - Accent4 3 6" xfId="1166"/>
    <cellStyle name="40% - Accent4 3 6 2" xfId="1167"/>
    <cellStyle name="40% - Accent4 3 6 2 2" xfId="1168"/>
    <cellStyle name="40% - Accent4 3 6 3" xfId="1169"/>
    <cellStyle name="40% - Accent4 3 7" xfId="1170"/>
    <cellStyle name="40% - Accent4 3 7 2" xfId="1171"/>
    <cellStyle name="40% - Accent4 3 8" xfId="1172"/>
    <cellStyle name="40% - Accent4 4" xfId="1173"/>
    <cellStyle name="40% - Accent4 4 2" xfId="1174"/>
    <cellStyle name="40% - Accent4 4 2 2" xfId="1175"/>
    <cellStyle name="40% - Accent4 4 2 2 2" xfId="1176"/>
    <cellStyle name="40% - Accent4 4 2 3" xfId="1177"/>
    <cellStyle name="40% - Accent4 4 3" xfId="1178"/>
    <cellStyle name="40% - Accent4 4 3 2" xfId="1179"/>
    <cellStyle name="40% - Accent4 4 4" xfId="1180"/>
    <cellStyle name="40% - Accent4 5" xfId="1181"/>
    <cellStyle name="40% - Accent4 5 2" xfId="1182"/>
    <cellStyle name="40% - Accent4 5 2 2" xfId="1183"/>
    <cellStyle name="40% - Accent4 5 2 2 2" xfId="1184"/>
    <cellStyle name="40% - Accent4 5 2 3" xfId="1185"/>
    <cellStyle name="40% - Accent4 5 3" xfId="1186"/>
    <cellStyle name="40% - Accent4 5 3 2" xfId="1187"/>
    <cellStyle name="40% - Accent4 5 4" xfId="1188"/>
    <cellStyle name="40% - Accent4 6" xfId="1189"/>
    <cellStyle name="40% - Accent4 6 2" xfId="1190"/>
    <cellStyle name="40% - Accent4 6 2 2" xfId="1191"/>
    <cellStyle name="40% - Accent4 6 2 2 2" xfId="1192"/>
    <cellStyle name="40% - Accent4 6 2 3" xfId="1193"/>
    <cellStyle name="40% - Accent4 6 3" xfId="1194"/>
    <cellStyle name="40% - Accent4 6 3 2" xfId="1195"/>
    <cellStyle name="40% - Accent4 6 4" xfId="1196"/>
    <cellStyle name="40% - Accent4 7" xfId="1197"/>
    <cellStyle name="40% - Accent4 7 2" xfId="1198"/>
    <cellStyle name="40% - Accent4 7 2 2" xfId="1199"/>
    <cellStyle name="40% - Accent4 7 2 2 2" xfId="1200"/>
    <cellStyle name="40% - Accent4 7 2 3" xfId="1201"/>
    <cellStyle name="40% - Accent4 7 3" xfId="1202"/>
    <cellStyle name="40% - Accent4 7 3 2" xfId="1203"/>
    <cellStyle name="40% - Accent4 7 4" xfId="1204"/>
    <cellStyle name="40% - Accent4 8" xfId="1205"/>
    <cellStyle name="40% - Accent4 8 2" xfId="1206"/>
    <cellStyle name="40% - Accent4 8 2 2" xfId="1207"/>
    <cellStyle name="40% - Accent4 8 3" xfId="1208"/>
    <cellStyle name="40% - Accent4 9" xfId="1209"/>
    <cellStyle name="40% - Accent4 9 2" xfId="1210"/>
    <cellStyle name="40% - Accent5" xfId="1211"/>
    <cellStyle name="40% - Accent5 10" xfId="1212"/>
    <cellStyle name="40% - Accent5 2" xfId="1213"/>
    <cellStyle name="40% - Accent5 2 2" xfId="1214"/>
    <cellStyle name="40% - Accent5 2 2 2" xfId="1215"/>
    <cellStyle name="40% - Accent5 2 2 2 2" xfId="1216"/>
    <cellStyle name="40% - Accent5 2 2 2 2 2" xfId="1217"/>
    <cellStyle name="40% - Accent5 2 2 2 3" xfId="1218"/>
    <cellStyle name="40% - Accent5 2 2 3" xfId="1219"/>
    <cellStyle name="40% - Accent5 2 2 3 2" xfId="1220"/>
    <cellStyle name="40% - Accent5 2 2 4" xfId="1221"/>
    <cellStyle name="40% - Accent5 2 3" xfId="1222"/>
    <cellStyle name="40% - Accent5 2 3 2" xfId="1223"/>
    <cellStyle name="40% - Accent5 2 3 2 2" xfId="1224"/>
    <cellStyle name="40% - Accent5 2 3 2 2 2" xfId="1225"/>
    <cellStyle name="40% - Accent5 2 3 2 3" xfId="1226"/>
    <cellStyle name="40% - Accent5 2 3 3" xfId="1227"/>
    <cellStyle name="40% - Accent5 2 3 3 2" xfId="1228"/>
    <cellStyle name="40% - Accent5 2 3 4" xfId="1229"/>
    <cellStyle name="40% - Accent5 2 4" xfId="1230"/>
    <cellStyle name="40% - Accent5 2 4 2" xfId="1231"/>
    <cellStyle name="40% - Accent5 2 4 2 2" xfId="1232"/>
    <cellStyle name="40% - Accent5 2 4 2 2 2" xfId="1233"/>
    <cellStyle name="40% - Accent5 2 4 2 3" xfId="1234"/>
    <cellStyle name="40% - Accent5 2 4 3" xfId="1235"/>
    <cellStyle name="40% - Accent5 2 4 3 2" xfId="1236"/>
    <cellStyle name="40% - Accent5 2 4 4" xfId="1237"/>
    <cellStyle name="40% - Accent5 2 5" xfId="1238"/>
    <cellStyle name="40% - Accent5 2 5 2" xfId="1239"/>
    <cellStyle name="40% - Accent5 2 5 2 2" xfId="1240"/>
    <cellStyle name="40% - Accent5 2 5 2 2 2" xfId="1241"/>
    <cellStyle name="40% - Accent5 2 5 2 3" xfId="1242"/>
    <cellStyle name="40% - Accent5 2 5 3" xfId="1243"/>
    <cellStyle name="40% - Accent5 2 5 3 2" xfId="1244"/>
    <cellStyle name="40% - Accent5 2 5 4" xfId="1245"/>
    <cellStyle name="40% - Accent5 2 6" xfId="1246"/>
    <cellStyle name="40% - Accent5 2 6 2" xfId="1247"/>
    <cellStyle name="40% - Accent5 2 6 2 2" xfId="1248"/>
    <cellStyle name="40% - Accent5 2 6 3" xfId="1249"/>
    <cellStyle name="40% - Accent5 2 7" xfId="1250"/>
    <cellStyle name="40% - Accent5 2 7 2" xfId="1251"/>
    <cellStyle name="40% - Accent5 2 8" xfId="1252"/>
    <cellStyle name="40% - Accent5 3" xfId="1253"/>
    <cellStyle name="40% - Accent5 3 2" xfId="1254"/>
    <cellStyle name="40% - Accent5 3 2 2" xfId="1255"/>
    <cellStyle name="40% - Accent5 3 2 2 2" xfId="1256"/>
    <cellStyle name="40% - Accent5 3 2 2 2 2" xfId="1257"/>
    <cellStyle name="40% - Accent5 3 2 2 3" xfId="1258"/>
    <cellStyle name="40% - Accent5 3 2 3" xfId="1259"/>
    <cellStyle name="40% - Accent5 3 2 3 2" xfId="1260"/>
    <cellStyle name="40% - Accent5 3 2 4" xfId="1261"/>
    <cellStyle name="40% - Accent5 3 3" xfId="1262"/>
    <cellStyle name="40% - Accent5 3 3 2" xfId="1263"/>
    <cellStyle name="40% - Accent5 3 3 2 2" xfId="1264"/>
    <cellStyle name="40% - Accent5 3 3 2 2 2" xfId="1265"/>
    <cellStyle name="40% - Accent5 3 3 2 3" xfId="1266"/>
    <cellStyle name="40% - Accent5 3 3 3" xfId="1267"/>
    <cellStyle name="40% - Accent5 3 3 3 2" xfId="1268"/>
    <cellStyle name="40% - Accent5 3 3 4" xfId="1269"/>
    <cellStyle name="40% - Accent5 3 4" xfId="1270"/>
    <cellStyle name="40% - Accent5 3 4 2" xfId="1271"/>
    <cellStyle name="40% - Accent5 3 4 2 2" xfId="1272"/>
    <cellStyle name="40% - Accent5 3 4 2 2 2" xfId="1273"/>
    <cellStyle name="40% - Accent5 3 4 2 3" xfId="1274"/>
    <cellStyle name="40% - Accent5 3 4 3" xfId="1275"/>
    <cellStyle name="40% - Accent5 3 4 3 2" xfId="1276"/>
    <cellStyle name="40% - Accent5 3 4 4" xfId="1277"/>
    <cellStyle name="40% - Accent5 3 5" xfId="1278"/>
    <cellStyle name="40% - Accent5 3 5 2" xfId="1279"/>
    <cellStyle name="40% - Accent5 3 5 2 2" xfId="1280"/>
    <cellStyle name="40% - Accent5 3 5 2 2 2" xfId="1281"/>
    <cellStyle name="40% - Accent5 3 5 2 3" xfId="1282"/>
    <cellStyle name="40% - Accent5 3 5 3" xfId="1283"/>
    <cellStyle name="40% - Accent5 3 5 3 2" xfId="1284"/>
    <cellStyle name="40% - Accent5 3 5 4" xfId="1285"/>
    <cellStyle name="40% - Accent5 3 6" xfId="1286"/>
    <cellStyle name="40% - Accent5 3 6 2" xfId="1287"/>
    <cellStyle name="40% - Accent5 3 6 2 2" xfId="1288"/>
    <cellStyle name="40% - Accent5 3 6 3" xfId="1289"/>
    <cellStyle name="40% - Accent5 3 7" xfId="1290"/>
    <cellStyle name="40% - Accent5 3 7 2" xfId="1291"/>
    <cellStyle name="40% - Accent5 3 8" xfId="1292"/>
    <cellStyle name="40% - Accent5 4" xfId="1293"/>
    <cellStyle name="40% - Accent5 4 2" xfId="1294"/>
    <cellStyle name="40% - Accent5 4 2 2" xfId="1295"/>
    <cellStyle name="40% - Accent5 4 2 2 2" xfId="1296"/>
    <cellStyle name="40% - Accent5 4 2 3" xfId="1297"/>
    <cellStyle name="40% - Accent5 4 3" xfId="1298"/>
    <cellStyle name="40% - Accent5 4 3 2" xfId="1299"/>
    <cellStyle name="40% - Accent5 4 4" xfId="1300"/>
    <cellStyle name="40% - Accent5 5" xfId="1301"/>
    <cellStyle name="40% - Accent5 5 2" xfId="1302"/>
    <cellStyle name="40% - Accent5 5 2 2" xfId="1303"/>
    <cellStyle name="40% - Accent5 5 2 2 2" xfId="1304"/>
    <cellStyle name="40% - Accent5 5 2 3" xfId="1305"/>
    <cellStyle name="40% - Accent5 5 3" xfId="1306"/>
    <cellStyle name="40% - Accent5 5 3 2" xfId="1307"/>
    <cellStyle name="40% - Accent5 5 4" xfId="1308"/>
    <cellStyle name="40% - Accent5 6" xfId="1309"/>
    <cellStyle name="40% - Accent5 6 2" xfId="1310"/>
    <cellStyle name="40% - Accent5 6 2 2" xfId="1311"/>
    <cellStyle name="40% - Accent5 6 2 2 2" xfId="1312"/>
    <cellStyle name="40% - Accent5 6 2 3" xfId="1313"/>
    <cellStyle name="40% - Accent5 6 3" xfId="1314"/>
    <cellStyle name="40% - Accent5 6 3 2" xfId="1315"/>
    <cellStyle name="40% - Accent5 6 4" xfId="1316"/>
    <cellStyle name="40% - Accent5 7" xfId="1317"/>
    <cellStyle name="40% - Accent5 7 2" xfId="1318"/>
    <cellStyle name="40% - Accent5 7 2 2" xfId="1319"/>
    <cellStyle name="40% - Accent5 7 2 2 2" xfId="1320"/>
    <cellStyle name="40% - Accent5 7 2 3" xfId="1321"/>
    <cellStyle name="40% - Accent5 7 3" xfId="1322"/>
    <cellStyle name="40% - Accent5 7 3 2" xfId="1323"/>
    <cellStyle name="40% - Accent5 7 4" xfId="1324"/>
    <cellStyle name="40% - Accent5 8" xfId="1325"/>
    <cellStyle name="40% - Accent5 8 2" xfId="1326"/>
    <cellStyle name="40% - Accent5 8 2 2" xfId="1327"/>
    <cellStyle name="40% - Accent5 8 3" xfId="1328"/>
    <cellStyle name="40% - Accent5 9" xfId="1329"/>
    <cellStyle name="40% - Accent5 9 2" xfId="1330"/>
    <cellStyle name="40% - Accent6" xfId="1331"/>
    <cellStyle name="40% - Accent6 10" xfId="1332"/>
    <cellStyle name="40% - Accent6 2" xfId="1333"/>
    <cellStyle name="40% - Accent6 2 2" xfId="1334"/>
    <cellStyle name="40% - Accent6 2 2 2" xfId="1335"/>
    <cellStyle name="40% - Accent6 2 2 2 2" xfId="1336"/>
    <cellStyle name="40% - Accent6 2 2 2 2 2" xfId="1337"/>
    <cellStyle name="40% - Accent6 2 2 2 3" xfId="1338"/>
    <cellStyle name="40% - Accent6 2 2 3" xfId="1339"/>
    <cellStyle name="40% - Accent6 2 2 3 2" xfId="1340"/>
    <cellStyle name="40% - Accent6 2 2 4" xfId="1341"/>
    <cellStyle name="40% - Accent6 2 3" xfId="1342"/>
    <cellStyle name="40% - Accent6 2 3 2" xfId="1343"/>
    <cellStyle name="40% - Accent6 2 3 2 2" xfId="1344"/>
    <cellStyle name="40% - Accent6 2 3 2 2 2" xfId="1345"/>
    <cellStyle name="40% - Accent6 2 3 2 3" xfId="1346"/>
    <cellStyle name="40% - Accent6 2 3 3" xfId="1347"/>
    <cellStyle name="40% - Accent6 2 3 3 2" xfId="1348"/>
    <cellStyle name="40% - Accent6 2 3 4" xfId="1349"/>
    <cellStyle name="40% - Accent6 2 4" xfId="1350"/>
    <cellStyle name="40% - Accent6 2 4 2" xfId="1351"/>
    <cellStyle name="40% - Accent6 2 4 2 2" xfId="1352"/>
    <cellStyle name="40% - Accent6 2 4 2 2 2" xfId="1353"/>
    <cellStyle name="40% - Accent6 2 4 2 3" xfId="1354"/>
    <cellStyle name="40% - Accent6 2 4 3" xfId="1355"/>
    <cellStyle name="40% - Accent6 2 4 3 2" xfId="1356"/>
    <cellStyle name="40% - Accent6 2 4 4" xfId="1357"/>
    <cellStyle name="40% - Accent6 2 5" xfId="1358"/>
    <cellStyle name="40% - Accent6 2 5 2" xfId="1359"/>
    <cellStyle name="40% - Accent6 2 5 2 2" xfId="1360"/>
    <cellStyle name="40% - Accent6 2 5 2 2 2" xfId="1361"/>
    <cellStyle name="40% - Accent6 2 5 2 3" xfId="1362"/>
    <cellStyle name="40% - Accent6 2 5 3" xfId="1363"/>
    <cellStyle name="40% - Accent6 2 5 3 2" xfId="1364"/>
    <cellStyle name="40% - Accent6 2 5 4" xfId="1365"/>
    <cellStyle name="40% - Accent6 2 6" xfId="1366"/>
    <cellStyle name="40% - Accent6 2 6 2" xfId="1367"/>
    <cellStyle name="40% - Accent6 2 6 2 2" xfId="1368"/>
    <cellStyle name="40% - Accent6 2 6 3" xfId="1369"/>
    <cellStyle name="40% - Accent6 2 7" xfId="1370"/>
    <cellStyle name="40% - Accent6 2 7 2" xfId="1371"/>
    <cellStyle name="40% - Accent6 2 8" xfId="1372"/>
    <cellStyle name="40% - Accent6 3" xfId="1373"/>
    <cellStyle name="40% - Accent6 3 2" xfId="1374"/>
    <cellStyle name="40% - Accent6 3 2 2" xfId="1375"/>
    <cellStyle name="40% - Accent6 3 2 2 2" xfId="1376"/>
    <cellStyle name="40% - Accent6 3 2 2 2 2" xfId="1377"/>
    <cellStyle name="40% - Accent6 3 2 2 3" xfId="1378"/>
    <cellStyle name="40% - Accent6 3 2 3" xfId="1379"/>
    <cellStyle name="40% - Accent6 3 2 3 2" xfId="1380"/>
    <cellStyle name="40% - Accent6 3 2 4" xfId="1381"/>
    <cellStyle name="40% - Accent6 3 3" xfId="1382"/>
    <cellStyle name="40% - Accent6 3 3 2" xfId="1383"/>
    <cellStyle name="40% - Accent6 3 3 2 2" xfId="1384"/>
    <cellStyle name="40% - Accent6 3 3 2 2 2" xfId="1385"/>
    <cellStyle name="40% - Accent6 3 3 2 3" xfId="1386"/>
    <cellStyle name="40% - Accent6 3 3 3" xfId="1387"/>
    <cellStyle name="40% - Accent6 3 3 3 2" xfId="1388"/>
    <cellStyle name="40% - Accent6 3 3 4" xfId="1389"/>
    <cellStyle name="40% - Accent6 3 4" xfId="1390"/>
    <cellStyle name="40% - Accent6 3 4 2" xfId="1391"/>
    <cellStyle name="40% - Accent6 3 4 2 2" xfId="1392"/>
    <cellStyle name="40% - Accent6 3 4 2 2 2" xfId="1393"/>
    <cellStyle name="40% - Accent6 3 4 2 3" xfId="1394"/>
    <cellStyle name="40% - Accent6 3 4 3" xfId="1395"/>
    <cellStyle name="40% - Accent6 3 4 3 2" xfId="1396"/>
    <cellStyle name="40% - Accent6 3 4 4" xfId="1397"/>
    <cellStyle name="40% - Accent6 3 5" xfId="1398"/>
    <cellStyle name="40% - Accent6 3 5 2" xfId="1399"/>
    <cellStyle name="40% - Accent6 3 5 2 2" xfId="1400"/>
    <cellStyle name="40% - Accent6 3 5 2 2 2" xfId="1401"/>
    <cellStyle name="40% - Accent6 3 5 2 3" xfId="1402"/>
    <cellStyle name="40% - Accent6 3 5 3" xfId="1403"/>
    <cellStyle name="40% - Accent6 3 5 3 2" xfId="1404"/>
    <cellStyle name="40% - Accent6 3 5 4" xfId="1405"/>
    <cellStyle name="40% - Accent6 3 6" xfId="1406"/>
    <cellStyle name="40% - Accent6 3 6 2" xfId="1407"/>
    <cellStyle name="40% - Accent6 3 6 2 2" xfId="1408"/>
    <cellStyle name="40% - Accent6 3 6 3" xfId="1409"/>
    <cellStyle name="40% - Accent6 3 7" xfId="1410"/>
    <cellStyle name="40% - Accent6 3 7 2" xfId="1411"/>
    <cellStyle name="40% - Accent6 3 8" xfId="1412"/>
    <cellStyle name="40% - Accent6 4" xfId="1413"/>
    <cellStyle name="40% - Accent6 4 2" xfId="1414"/>
    <cellStyle name="40% - Accent6 4 2 2" xfId="1415"/>
    <cellStyle name="40% - Accent6 4 2 2 2" xfId="1416"/>
    <cellStyle name="40% - Accent6 4 2 3" xfId="1417"/>
    <cellStyle name="40% - Accent6 4 3" xfId="1418"/>
    <cellStyle name="40% - Accent6 4 3 2" xfId="1419"/>
    <cellStyle name="40% - Accent6 4 4" xfId="1420"/>
    <cellStyle name="40% - Accent6 5" xfId="1421"/>
    <cellStyle name="40% - Accent6 5 2" xfId="1422"/>
    <cellStyle name="40% - Accent6 5 2 2" xfId="1423"/>
    <cellStyle name="40% - Accent6 5 2 2 2" xfId="1424"/>
    <cellStyle name="40% - Accent6 5 2 3" xfId="1425"/>
    <cellStyle name="40% - Accent6 5 3" xfId="1426"/>
    <cellStyle name="40% - Accent6 5 3 2" xfId="1427"/>
    <cellStyle name="40% - Accent6 5 4" xfId="1428"/>
    <cellStyle name="40% - Accent6 6" xfId="1429"/>
    <cellStyle name="40% - Accent6 6 2" xfId="1430"/>
    <cellStyle name="40% - Accent6 6 2 2" xfId="1431"/>
    <cellStyle name="40% - Accent6 6 2 2 2" xfId="1432"/>
    <cellStyle name="40% - Accent6 6 2 3" xfId="1433"/>
    <cellStyle name="40% - Accent6 6 3" xfId="1434"/>
    <cellStyle name="40% - Accent6 6 3 2" xfId="1435"/>
    <cellStyle name="40% - Accent6 6 4" xfId="1436"/>
    <cellStyle name="40% - Accent6 7" xfId="1437"/>
    <cellStyle name="40% - Accent6 7 2" xfId="1438"/>
    <cellStyle name="40% - Accent6 7 2 2" xfId="1439"/>
    <cellStyle name="40% - Accent6 7 2 2 2" xfId="1440"/>
    <cellStyle name="40% - Accent6 7 2 3" xfId="1441"/>
    <cellStyle name="40% - Accent6 7 3" xfId="1442"/>
    <cellStyle name="40% - Accent6 7 3 2" xfId="1443"/>
    <cellStyle name="40% - Accent6 7 4" xfId="1444"/>
    <cellStyle name="40% - Accent6 8" xfId="1445"/>
    <cellStyle name="40% - Accent6 8 2" xfId="1446"/>
    <cellStyle name="40% - Accent6 8 2 2" xfId="1447"/>
    <cellStyle name="40% - Accent6 8 3" xfId="1448"/>
    <cellStyle name="40% - Accent6 9" xfId="1449"/>
    <cellStyle name="40% - Accent6 9 2" xfId="1450"/>
    <cellStyle name="40% - Énfasis1" xfId="5025" builtinId="31" customBuiltin="1"/>
    <cellStyle name="40% - Énfasis1 10" xfId="5247"/>
    <cellStyle name="40% - Énfasis1 11" xfId="5248"/>
    <cellStyle name="40% - Énfasis1 12" xfId="5249"/>
    <cellStyle name="40% - Énfasis1 13" xfId="5250"/>
    <cellStyle name="40% - Énfasis1 14" xfId="5251"/>
    <cellStyle name="40% - Énfasis1 15" xfId="5252"/>
    <cellStyle name="40% - Énfasis1 16" xfId="5253"/>
    <cellStyle name="40% - Énfasis1 17" xfId="5254"/>
    <cellStyle name="40% - Énfasis1 18" xfId="5255"/>
    <cellStyle name="40% - Énfasis1 19" xfId="5256"/>
    <cellStyle name="40% - Énfasis1 2" xfId="1451"/>
    <cellStyle name="40% - Énfasis1 2 2" xfId="5257"/>
    <cellStyle name="40% - Énfasis1 20" xfId="5258"/>
    <cellStyle name="40% - Énfasis1 21" xfId="5259"/>
    <cellStyle name="40% - Énfasis1 22" xfId="5260"/>
    <cellStyle name="40% - Énfasis1 23" xfId="5261"/>
    <cellStyle name="40% - Énfasis1 3" xfId="5262"/>
    <cellStyle name="40% - Énfasis1 4" xfId="5263"/>
    <cellStyle name="40% - Énfasis1 5" xfId="5264"/>
    <cellStyle name="40% - Énfasis1 6" xfId="5265"/>
    <cellStyle name="40% - Énfasis1 7" xfId="5266"/>
    <cellStyle name="40% - Énfasis1 8" xfId="5267"/>
    <cellStyle name="40% - Énfasis1 9" xfId="5268"/>
    <cellStyle name="40% - Énfasis2" xfId="5029" builtinId="35" customBuiltin="1"/>
    <cellStyle name="40% - Énfasis2 10" xfId="5269"/>
    <cellStyle name="40% - Énfasis2 11" xfId="5270"/>
    <cellStyle name="40% - Énfasis2 12" xfId="5271"/>
    <cellStyle name="40% - Énfasis2 13" xfId="5272"/>
    <cellStyle name="40% - Énfasis2 14" xfId="5273"/>
    <cellStyle name="40% - Énfasis2 15" xfId="5274"/>
    <cellStyle name="40% - Énfasis2 16" xfId="5275"/>
    <cellStyle name="40% - Énfasis2 17" xfId="5276"/>
    <cellStyle name="40% - Énfasis2 18" xfId="5277"/>
    <cellStyle name="40% - Énfasis2 19" xfId="5278"/>
    <cellStyle name="40% - Énfasis2 2" xfId="1452"/>
    <cellStyle name="40% - Énfasis2 2 2" xfId="5279"/>
    <cellStyle name="40% - Énfasis2 20" xfId="5280"/>
    <cellStyle name="40% - Énfasis2 21" xfId="5281"/>
    <cellStyle name="40% - Énfasis2 22" xfId="5282"/>
    <cellStyle name="40% - Énfasis2 23" xfId="5283"/>
    <cellStyle name="40% - Énfasis2 3" xfId="5284"/>
    <cellStyle name="40% - Énfasis2 4" xfId="5285"/>
    <cellStyle name="40% - Énfasis2 5" xfId="5286"/>
    <cellStyle name="40% - Énfasis2 6" xfId="5287"/>
    <cellStyle name="40% - Énfasis2 7" xfId="5288"/>
    <cellStyle name="40% - Énfasis2 8" xfId="5289"/>
    <cellStyle name="40% - Énfasis2 9" xfId="5290"/>
    <cellStyle name="40% - Énfasis3" xfId="5033" builtinId="39" customBuiltin="1"/>
    <cellStyle name="40% - Énfasis3 10" xfId="5291"/>
    <cellStyle name="40% - Énfasis3 11" xfId="5292"/>
    <cellStyle name="40% - Énfasis3 12" xfId="5293"/>
    <cellStyle name="40% - Énfasis3 13" xfId="5294"/>
    <cellStyle name="40% - Énfasis3 14" xfId="5295"/>
    <cellStyle name="40% - Énfasis3 15" xfId="5296"/>
    <cellStyle name="40% - Énfasis3 16" xfId="5297"/>
    <cellStyle name="40% - Énfasis3 17" xfId="5298"/>
    <cellStyle name="40% - Énfasis3 18" xfId="5299"/>
    <cellStyle name="40% - Énfasis3 19" xfId="5300"/>
    <cellStyle name="40% - Énfasis3 2" xfId="1453"/>
    <cellStyle name="40% - Énfasis3 2 2" xfId="5301"/>
    <cellStyle name="40% - Énfasis3 20" xfId="5302"/>
    <cellStyle name="40% - Énfasis3 21" xfId="5303"/>
    <cellStyle name="40% - Énfasis3 22" xfId="5304"/>
    <cellStyle name="40% - Énfasis3 23" xfId="5305"/>
    <cellStyle name="40% - Énfasis3 3" xfId="5306"/>
    <cellStyle name="40% - Énfasis3 4" xfId="5307"/>
    <cellStyle name="40% - Énfasis3 5" xfId="5308"/>
    <cellStyle name="40% - Énfasis3 6" xfId="5309"/>
    <cellStyle name="40% - Énfasis3 7" xfId="5310"/>
    <cellStyle name="40% - Énfasis3 8" xfId="5311"/>
    <cellStyle name="40% - Énfasis3 9" xfId="5312"/>
    <cellStyle name="40% - Énfasis4" xfId="5037" builtinId="43" customBuiltin="1"/>
    <cellStyle name="40% - Énfasis4 10" xfId="5313"/>
    <cellStyle name="40% - Énfasis4 11" xfId="5314"/>
    <cellStyle name="40% - Énfasis4 12" xfId="5315"/>
    <cellStyle name="40% - Énfasis4 13" xfId="5316"/>
    <cellStyle name="40% - Énfasis4 14" xfId="5317"/>
    <cellStyle name="40% - Énfasis4 15" xfId="5318"/>
    <cellStyle name="40% - Énfasis4 16" xfId="5319"/>
    <cellStyle name="40% - Énfasis4 17" xfId="5320"/>
    <cellStyle name="40% - Énfasis4 18" xfId="5321"/>
    <cellStyle name="40% - Énfasis4 19" xfId="5322"/>
    <cellStyle name="40% - Énfasis4 2" xfId="1454"/>
    <cellStyle name="40% - Énfasis4 2 2" xfId="5323"/>
    <cellStyle name="40% - Énfasis4 20" xfId="5324"/>
    <cellStyle name="40% - Énfasis4 21" xfId="5325"/>
    <cellStyle name="40% - Énfasis4 22" xfId="5326"/>
    <cellStyle name="40% - Énfasis4 23" xfId="5327"/>
    <cellStyle name="40% - Énfasis4 3" xfId="5328"/>
    <cellStyle name="40% - Énfasis4 4" xfId="5329"/>
    <cellStyle name="40% - Énfasis4 5" xfId="5330"/>
    <cellStyle name="40% - Énfasis4 6" xfId="5331"/>
    <cellStyle name="40% - Énfasis4 7" xfId="5332"/>
    <cellStyle name="40% - Énfasis4 8" xfId="5333"/>
    <cellStyle name="40% - Énfasis4 9" xfId="5334"/>
    <cellStyle name="40% - Énfasis5" xfId="5041" builtinId="47" customBuiltin="1"/>
    <cellStyle name="40% - Énfasis5 10" xfId="5335"/>
    <cellStyle name="40% - Énfasis5 11" xfId="5336"/>
    <cellStyle name="40% - Énfasis5 12" xfId="5337"/>
    <cellStyle name="40% - Énfasis5 13" xfId="5338"/>
    <cellStyle name="40% - Énfasis5 14" xfId="5339"/>
    <cellStyle name="40% - Énfasis5 15" xfId="5340"/>
    <cellStyle name="40% - Énfasis5 16" xfId="5341"/>
    <cellStyle name="40% - Énfasis5 17" xfId="5342"/>
    <cellStyle name="40% - Énfasis5 18" xfId="5343"/>
    <cellStyle name="40% - Énfasis5 19" xfId="5344"/>
    <cellStyle name="40% - Énfasis5 2" xfId="1455"/>
    <cellStyle name="40% - Énfasis5 2 2" xfId="5345"/>
    <cellStyle name="40% - Énfasis5 20" xfId="5346"/>
    <cellStyle name="40% - Énfasis5 21" xfId="5347"/>
    <cellStyle name="40% - Énfasis5 22" xfId="5348"/>
    <cellStyle name="40% - Énfasis5 23" xfId="5349"/>
    <cellStyle name="40% - Énfasis5 3" xfId="5350"/>
    <cellStyle name="40% - Énfasis5 4" xfId="5351"/>
    <cellStyle name="40% - Énfasis5 5" xfId="5352"/>
    <cellStyle name="40% - Énfasis5 6" xfId="5353"/>
    <cellStyle name="40% - Énfasis5 7" xfId="5354"/>
    <cellStyle name="40% - Énfasis5 8" xfId="5355"/>
    <cellStyle name="40% - Énfasis5 9" xfId="5356"/>
    <cellStyle name="40% - Énfasis6" xfId="5045" builtinId="51" customBuiltin="1"/>
    <cellStyle name="40% - Énfasis6 10" xfId="5357"/>
    <cellStyle name="40% - Énfasis6 11" xfId="5358"/>
    <cellStyle name="40% - Énfasis6 12" xfId="5359"/>
    <cellStyle name="40% - Énfasis6 13" xfId="5360"/>
    <cellStyle name="40% - Énfasis6 14" xfId="5361"/>
    <cellStyle name="40% - Énfasis6 15" xfId="5362"/>
    <cellStyle name="40% - Énfasis6 16" xfId="5363"/>
    <cellStyle name="40% - Énfasis6 17" xfId="5364"/>
    <cellStyle name="40% - Énfasis6 18" xfId="5365"/>
    <cellStyle name="40% - Énfasis6 19" xfId="5366"/>
    <cellStyle name="40% - Énfasis6 2" xfId="1456"/>
    <cellStyle name="40% - Énfasis6 2 2" xfId="5367"/>
    <cellStyle name="40% - Énfasis6 20" xfId="5368"/>
    <cellStyle name="40% - Énfasis6 21" xfId="5369"/>
    <cellStyle name="40% - Énfasis6 22" xfId="5370"/>
    <cellStyle name="40% - Énfasis6 23" xfId="5371"/>
    <cellStyle name="40% - Énfasis6 3" xfId="5372"/>
    <cellStyle name="40% - Énfasis6 4" xfId="5373"/>
    <cellStyle name="40% - Énfasis6 5" xfId="5374"/>
    <cellStyle name="40% - Énfasis6 6" xfId="5375"/>
    <cellStyle name="40% - Énfasis6 7" xfId="5376"/>
    <cellStyle name="40% - Énfasis6 8" xfId="5377"/>
    <cellStyle name="40% - Énfasis6 9" xfId="5378"/>
    <cellStyle name="60% - Accent1" xfId="1457"/>
    <cellStyle name="60% - Accent1 2" xfId="1458"/>
    <cellStyle name="60% - Accent1 3" xfId="1459"/>
    <cellStyle name="60% - Accent1 4" xfId="1460"/>
    <cellStyle name="60% - Accent2" xfId="1461"/>
    <cellStyle name="60% - Accent2 2" xfId="1462"/>
    <cellStyle name="60% - Accent2 3" xfId="1463"/>
    <cellStyle name="60% - Accent2 4" xfId="1464"/>
    <cellStyle name="60% - Accent3" xfId="1465"/>
    <cellStyle name="60% - Accent3 2" xfId="1466"/>
    <cellStyle name="60% - Accent3 3" xfId="1467"/>
    <cellStyle name="60% - Accent3 4" xfId="1468"/>
    <cellStyle name="60% - Accent4" xfId="1469"/>
    <cellStyle name="60% - Accent4 2" xfId="1470"/>
    <cellStyle name="60% - Accent4 3" xfId="1471"/>
    <cellStyle name="60% - Accent4 4" xfId="1472"/>
    <cellStyle name="60% - Accent5" xfId="1473"/>
    <cellStyle name="60% - Accent5 2" xfId="1474"/>
    <cellStyle name="60% - Accent5 3" xfId="1475"/>
    <cellStyle name="60% - Accent5 4" xfId="1476"/>
    <cellStyle name="60% - Accent6" xfId="1477"/>
    <cellStyle name="60% - Accent6 2" xfId="1478"/>
    <cellStyle name="60% - Accent6 3" xfId="1479"/>
    <cellStyle name="60% - Accent6 4" xfId="1480"/>
    <cellStyle name="60% - Énfasis1" xfId="5026" builtinId="32" customBuiltin="1"/>
    <cellStyle name="60% - Énfasis1 2" xfId="1481"/>
    <cellStyle name="60% - Énfasis2" xfId="5030" builtinId="36" customBuiltin="1"/>
    <cellStyle name="60% - Énfasis2 2" xfId="1482"/>
    <cellStyle name="60% - Énfasis3" xfId="5034" builtinId="40" customBuiltin="1"/>
    <cellStyle name="60% - Énfasis3 2" xfId="1483"/>
    <cellStyle name="60% - Énfasis4" xfId="5038" builtinId="44" customBuiltin="1"/>
    <cellStyle name="60% - Énfasis4 2" xfId="1484"/>
    <cellStyle name="60% - Énfasis5" xfId="5042" builtinId="48" customBuiltin="1"/>
    <cellStyle name="60% - Énfasis5 2" xfId="1485"/>
    <cellStyle name="60% - Énfasis6" xfId="5046" builtinId="52" customBuiltin="1"/>
    <cellStyle name="60% - Énfasis6 2" xfId="1486"/>
    <cellStyle name="Accent1" xfId="1487"/>
    <cellStyle name="Accent1 2" xfId="1488"/>
    <cellStyle name="Accent1 3" xfId="1489"/>
    <cellStyle name="Accent1 4" xfId="1490"/>
    <cellStyle name="Accent2" xfId="1491"/>
    <cellStyle name="Accent2 2" xfId="1492"/>
    <cellStyle name="Accent2 3" xfId="1493"/>
    <cellStyle name="Accent2 4" xfId="1494"/>
    <cellStyle name="Accent3" xfId="1495"/>
    <cellStyle name="Accent3 2" xfId="1496"/>
    <cellStyle name="Accent3 3" xfId="1497"/>
    <cellStyle name="Accent3 4" xfId="1498"/>
    <cellStyle name="Accent4" xfId="1499"/>
    <cellStyle name="Accent4 2" xfId="1500"/>
    <cellStyle name="Accent4 3" xfId="1501"/>
    <cellStyle name="Accent4 4" xfId="1502"/>
    <cellStyle name="Accent5" xfId="1503"/>
    <cellStyle name="Accent5 2" xfId="1504"/>
    <cellStyle name="Accent5 3" xfId="1505"/>
    <cellStyle name="Accent5 4" xfId="1506"/>
    <cellStyle name="Accent6" xfId="1507"/>
    <cellStyle name="Accent6 2" xfId="1508"/>
    <cellStyle name="Accent6 3" xfId="1509"/>
    <cellStyle name="Accent6 4" xfId="1510"/>
    <cellStyle name="Bad" xfId="1511"/>
    <cellStyle name="Buena" xfId="5011" builtinId="26" customBuiltin="1"/>
    <cellStyle name="Buena 2" xfId="1512"/>
    <cellStyle name="Buena 2 2" xfId="1513"/>
    <cellStyle name="Buena 2 3" xfId="1514"/>
    <cellStyle name="C|‰" xfId="1515"/>
    <cellStyle name="Calculation" xfId="1516"/>
    <cellStyle name="Calculation 2" xfId="1517"/>
    <cellStyle name="Cálculo" xfId="5016" builtinId="22" customBuiltin="1"/>
    <cellStyle name="Cálculo 2" xfId="1518"/>
    <cellStyle name="Celda de comprobación" xfId="5018" builtinId="23" customBuiltin="1"/>
    <cellStyle name="Celda de comprobación 2" xfId="1519"/>
    <cellStyle name="Celda vinculada" xfId="5017" builtinId="24" customBuiltin="1"/>
    <cellStyle name="Celda vinculada 2" xfId="1520"/>
    <cellStyle name="Check Cell" xfId="1521"/>
    <cellStyle name="Comma [0]_agopaut1" xfId="1522"/>
    <cellStyle name="Comma_agopaut1" xfId="1523"/>
    <cellStyle name="Currency [0]_CONTROLCTP.xls" xfId="1524"/>
    <cellStyle name="Currency_CONTROLCTP.xls" xfId="1525"/>
    <cellStyle name="Encabezado 4" xfId="5010" builtinId="19" customBuiltin="1"/>
    <cellStyle name="Encabezado 4 2" xfId="1526"/>
    <cellStyle name="Énfasis1" xfId="5023" builtinId="29" customBuiltin="1"/>
    <cellStyle name="Énfasis1 2" xfId="1527"/>
    <cellStyle name="Énfasis2" xfId="5027" builtinId="33" customBuiltin="1"/>
    <cellStyle name="Énfasis2 2" xfId="1528"/>
    <cellStyle name="Énfasis3" xfId="5031" builtinId="37" customBuiltin="1"/>
    <cellStyle name="Énfasis3 2" xfId="1529"/>
    <cellStyle name="Énfasis4" xfId="5035" builtinId="41" customBuiltin="1"/>
    <cellStyle name="Énfasis4 2" xfId="1530"/>
    <cellStyle name="Énfasis5" xfId="5039" builtinId="45" customBuiltin="1"/>
    <cellStyle name="Énfasis5 2" xfId="1531"/>
    <cellStyle name="Énfasis6" xfId="5043" builtinId="49" customBuiltin="1"/>
    <cellStyle name="Énfasis6 2" xfId="1532"/>
    <cellStyle name="Entrada" xfId="5014" builtinId="20" customBuiltin="1"/>
    <cellStyle name="Entrada 2" xfId="1533"/>
    <cellStyle name="Estilo 1" xfId="1534"/>
    <cellStyle name="Euro" xfId="1535"/>
    <cellStyle name="Excel Built-in Comma" xfId="1536"/>
    <cellStyle name="Excel Built-in Comma 2" xfId="1537"/>
    <cellStyle name="Excel Built-in Comma 2 2" xfId="1538"/>
    <cellStyle name="Excel Built-in Comma 2 2 2" xfId="1539"/>
    <cellStyle name="Excel Built-in Comma 2 3" xfId="1540"/>
    <cellStyle name="Excel Built-in Comma 3" xfId="1541"/>
    <cellStyle name="Excel Built-in Comma 3 2" xfId="1542"/>
    <cellStyle name="Excel Built-in Comma 4" xfId="1543"/>
    <cellStyle name="Excel Built-in Currency" xfId="1544"/>
    <cellStyle name="Excel Built-in Currency 2" xfId="1545"/>
    <cellStyle name="Excel Built-in Currency 2 2" xfId="1546"/>
    <cellStyle name="Excel Built-in Currency 2 2 2" xfId="1547"/>
    <cellStyle name="Excel Built-in Currency 2 3" xfId="1548"/>
    <cellStyle name="Excel Built-in Currency 3" xfId="1549"/>
    <cellStyle name="Excel Built-in Currency 3 2" xfId="1550"/>
    <cellStyle name="Excel Built-in Currency 4" xfId="1551"/>
    <cellStyle name="Excel Built-in Normal" xfId="1552"/>
    <cellStyle name="Excel Built-in Normal 1" xfId="1553"/>
    <cellStyle name="Excel Built-in Normal 1 2" xfId="1554"/>
    <cellStyle name="Excel Built-in Normal 1 2 2" xfId="1555"/>
    <cellStyle name="Excel Built-in Normal 1 2 2 2" xfId="1556"/>
    <cellStyle name="Excel Built-in Normal 1 2 3" xfId="1557"/>
    <cellStyle name="Excel Built-in Normal 1 3" xfId="1558"/>
    <cellStyle name="Excel Built-in Normal 2" xfId="1559"/>
    <cellStyle name="Excel Built-in Normal 2 2" xfId="1560"/>
    <cellStyle name="Excel Built-in Normal 2 2 2" xfId="1561"/>
    <cellStyle name="Excel Built-in Normal 2 2 2 2" xfId="1562"/>
    <cellStyle name="Excel Built-in Normal 3" xfId="1563"/>
    <cellStyle name="Excel Built-in Normal 4" xfId="1564"/>
    <cellStyle name="Excel Built-in Normal 4 2" xfId="1565"/>
    <cellStyle name="Excel Built-in Normal 4 2 2" xfId="1566"/>
    <cellStyle name="Excel Built-in Normal 4 2 2 2" xfId="1567"/>
    <cellStyle name="Excel Built-in Normal 4 2 2 2 2" xfId="1568"/>
    <cellStyle name="Excel Built-in Normal 4 2 3" xfId="1569"/>
    <cellStyle name="Excel Built-in Normal 4 3" xfId="1570"/>
    <cellStyle name="Excel Built-in Normal 4 3 2" xfId="1571"/>
    <cellStyle name="Excel Built-in Normal 4 4" xfId="1572"/>
    <cellStyle name="Excel Built-in Normal 5" xfId="1573"/>
    <cellStyle name="Excel Built-in Normal 5 2" xfId="1574"/>
    <cellStyle name="Excel Built-in Normal 5 2 2" xfId="1575"/>
    <cellStyle name="Excel Built-in Normal 5 2 2 2" xfId="1576"/>
    <cellStyle name="Excel Built-in Normal 5 2 3" xfId="1577"/>
    <cellStyle name="Excel Built-in Normal 5 3" xfId="1578"/>
    <cellStyle name="Excel Built-in Normal 5 3 2" xfId="1579"/>
    <cellStyle name="Excel Built-in Normal 5 4" xfId="1580"/>
    <cellStyle name="Excel Built-in Normal 6" xfId="1581"/>
    <cellStyle name="Excel Built-in Normal 6 2" xfId="1582"/>
    <cellStyle name="Excel Built-in Normal 6 2 2" xfId="1583"/>
    <cellStyle name="Excel Built-in Normal 6 2 2 2" xfId="1584"/>
    <cellStyle name="Excel Built-in Normal 6 2 3" xfId="1585"/>
    <cellStyle name="Excel Built-in Normal 6 3" xfId="1586"/>
    <cellStyle name="Excel Built-in Normal 6 3 2" xfId="1587"/>
    <cellStyle name="Excel Built-in Normal 6 4" xfId="1588"/>
    <cellStyle name="Excel Built-in Normal 7" xfId="1589"/>
    <cellStyle name="Excel Built-in Normal 7 2" xfId="1590"/>
    <cellStyle name="Excel Built-in Normal 7 2 2" xfId="1591"/>
    <cellStyle name="Excel Built-in Normal 7 3" xfId="1592"/>
    <cellStyle name="Excel Built-in Normal 8" xfId="1593"/>
    <cellStyle name="Excel Built-in Normal 8 2" xfId="1594"/>
    <cellStyle name="Excel Built-in Normal 9" xfId="1595"/>
    <cellStyle name="Excel_BuiltIn_Comma" xfId="1596"/>
    <cellStyle name="Explanatory Text" xfId="1597"/>
    <cellStyle name="Followed Hyperlink_CONTROLCTP.xls" xfId="1598"/>
    <cellStyle name="Good" xfId="1599"/>
    <cellStyle name="Graphics" xfId="1600"/>
    <cellStyle name="Heading" xfId="1601"/>
    <cellStyle name="Heading 1" xfId="1602"/>
    <cellStyle name="Heading 2" xfId="1603"/>
    <cellStyle name="Heading 3" xfId="1604"/>
    <cellStyle name="Heading 4" xfId="1605"/>
    <cellStyle name="Heading 5" xfId="1606"/>
    <cellStyle name="Heading1" xfId="1607"/>
    <cellStyle name="Heading1 2" xfId="1608"/>
    <cellStyle name="Hipervínculo" xfId="5047" builtinId="8" customBuiltin="1"/>
    <cellStyle name="Hipervínculo 14" xfId="1609"/>
    <cellStyle name="Hipervínculo 2" xfId="1610"/>
    <cellStyle name="Hipervínculo 2 2" xfId="1611"/>
    <cellStyle name="Hipervínculo 2 3" xfId="5379"/>
    <cellStyle name="Hipervínculo 3" xfId="1612"/>
    <cellStyle name="Hipervínculo 3 2" xfId="1613"/>
    <cellStyle name="Hipervínculo 3 3" xfId="5380"/>
    <cellStyle name="Hipervínculo 4" xfId="1614"/>
    <cellStyle name="Hipervínculo visitado" xfId="5048" builtinId="9" customBuiltin="1"/>
    <cellStyle name="Hyperlink_CONTROLCTP.xls" xfId="1615"/>
    <cellStyle name="Incorrecto" xfId="5012" builtinId="27" customBuiltin="1"/>
    <cellStyle name="Incorrecto 2" xfId="1616"/>
    <cellStyle name="Input" xfId="1617"/>
    <cellStyle name="Input 2" xfId="1618"/>
    <cellStyle name="Linked Cell" xfId="1619"/>
    <cellStyle name="Millares" xfId="1" builtinId="3"/>
    <cellStyle name="Millares 10" xfId="1620"/>
    <cellStyle name="Millares 10 2" xfId="1621"/>
    <cellStyle name="Millares 10 2 2" xfId="1622"/>
    <cellStyle name="Millares 10 2 2 2" xfId="1623"/>
    <cellStyle name="Millares 10 2 2 2 2" xfId="1624"/>
    <cellStyle name="Millares 10 2 2 2 2 2" xfId="1625"/>
    <cellStyle name="Millares 10 2 2 2 3" xfId="1626"/>
    <cellStyle name="Millares 10 2 2 3" xfId="1627"/>
    <cellStyle name="Millares 10 2 2 3 2" xfId="1628"/>
    <cellStyle name="Millares 10 2 2 4" xfId="1629"/>
    <cellStyle name="Millares 10 2 3" xfId="1630"/>
    <cellStyle name="Millares 10 2 3 2" xfId="1631"/>
    <cellStyle name="Millares 10 2 3 2 2" xfId="1632"/>
    <cellStyle name="Millares 10 2 3 2 2 2" xfId="1633"/>
    <cellStyle name="Millares 10 2 3 2 3" xfId="1634"/>
    <cellStyle name="Millares 10 2 3 3" xfId="1635"/>
    <cellStyle name="Millares 10 2 3 3 2" xfId="1636"/>
    <cellStyle name="Millares 10 2 3 4" xfId="1637"/>
    <cellStyle name="Millares 10 2 4" xfId="1638"/>
    <cellStyle name="Millares 10 2 4 2" xfId="1639"/>
    <cellStyle name="Millares 10 2 4 2 2" xfId="1640"/>
    <cellStyle name="Millares 10 2 4 2 2 2" xfId="1641"/>
    <cellStyle name="Millares 10 2 4 2 3" xfId="1642"/>
    <cellStyle name="Millares 10 2 4 3" xfId="1643"/>
    <cellStyle name="Millares 10 2 4 3 2" xfId="1644"/>
    <cellStyle name="Millares 10 2 4 4" xfId="1645"/>
    <cellStyle name="Millares 10 2 5" xfId="1646"/>
    <cellStyle name="Millares 10 2 5 2" xfId="1647"/>
    <cellStyle name="Millares 10 2 5 2 2" xfId="1648"/>
    <cellStyle name="Millares 10 2 5 3" xfId="1649"/>
    <cellStyle name="Millares 10 2 6" xfId="1650"/>
    <cellStyle name="Millares 10 2 6 2" xfId="1651"/>
    <cellStyle name="Millares 10 2 7" xfId="1652"/>
    <cellStyle name="Millares 10 3" xfId="1653"/>
    <cellStyle name="Millares 10 3 2" xfId="1654"/>
    <cellStyle name="Millares 10 3 2 2" xfId="1655"/>
    <cellStyle name="Millares 10 3 2 2 2" xfId="1656"/>
    <cellStyle name="Millares 10 3 2 3" xfId="1657"/>
    <cellStyle name="Millares 10 3 3" xfId="1658"/>
    <cellStyle name="Millares 10 3 3 2" xfId="1659"/>
    <cellStyle name="Millares 10 3 4" xfId="1660"/>
    <cellStyle name="Millares 10 4" xfId="1661"/>
    <cellStyle name="Millares 10 4 2" xfId="1662"/>
    <cellStyle name="Millares 10 4 2 2" xfId="1663"/>
    <cellStyle name="Millares 10 4 2 2 2" xfId="1664"/>
    <cellStyle name="Millares 10 4 2 3" xfId="1665"/>
    <cellStyle name="Millares 10 4 3" xfId="1666"/>
    <cellStyle name="Millares 10 4 3 2" xfId="1667"/>
    <cellStyle name="Millares 10 4 4" xfId="1668"/>
    <cellStyle name="Millares 10 5" xfId="1669"/>
    <cellStyle name="Millares 10 5 2" xfId="1670"/>
    <cellStyle name="Millares 10 5 2 2" xfId="1671"/>
    <cellStyle name="Millares 10 5 2 2 2" xfId="1672"/>
    <cellStyle name="Millares 10 5 2 3" xfId="1673"/>
    <cellStyle name="Millares 10 5 3" xfId="1674"/>
    <cellStyle name="Millares 10 5 3 2" xfId="1675"/>
    <cellStyle name="Millares 10 5 4" xfId="1676"/>
    <cellStyle name="Millares 10 6" xfId="1677"/>
    <cellStyle name="Millares 10 6 2" xfId="1678"/>
    <cellStyle name="Millares 10 6 2 2" xfId="1679"/>
    <cellStyle name="Millares 10 6 3" xfId="1680"/>
    <cellStyle name="Millares 10 6 4" xfId="1681"/>
    <cellStyle name="Millares 10 7" xfId="1682"/>
    <cellStyle name="Millares 11" xfId="1683"/>
    <cellStyle name="Millares 11 2" xfId="1684"/>
    <cellStyle name="Millares 11 3" xfId="1685"/>
    <cellStyle name="Millares 11 3 2" xfId="1686"/>
    <cellStyle name="Millares 11 3 3" xfId="1687"/>
    <cellStyle name="Millares 11 4" xfId="1688"/>
    <cellStyle name="Millares 11 5" xfId="1689"/>
    <cellStyle name="Millares 12" xfId="1690"/>
    <cellStyle name="Millares 12 2" xfId="1691"/>
    <cellStyle name="Millares 12 2 2" xfId="1692"/>
    <cellStyle name="Millares 12 2 3" xfId="1693"/>
    <cellStyle name="Millares 12 2 3 2" xfId="1694"/>
    <cellStyle name="Millares 12 2 4" xfId="1695"/>
    <cellStyle name="Millares 12 3" xfId="1696"/>
    <cellStyle name="Millares 12 3 2" xfId="1697"/>
    <cellStyle name="Millares 12 4" xfId="1698"/>
    <cellStyle name="Millares 13" xfId="1699"/>
    <cellStyle name="Millares 13 2" xfId="1700"/>
    <cellStyle name="Millares 13 2 2" xfId="1701"/>
    <cellStyle name="Millares 13 2 3" xfId="1702"/>
    <cellStyle name="Millares 13 3" xfId="1703"/>
    <cellStyle name="Millares 13 3 2" xfId="1704"/>
    <cellStyle name="Millares 13 3 3" xfId="1705"/>
    <cellStyle name="Millares 13 4" xfId="1706"/>
    <cellStyle name="Millares 13 4 2" xfId="1707"/>
    <cellStyle name="Millares 13 4 3" xfId="1708"/>
    <cellStyle name="Millares 13 5" xfId="1709"/>
    <cellStyle name="Millares 13 6" xfId="1710"/>
    <cellStyle name="Millares 13 7" xfId="1711"/>
    <cellStyle name="Millares 14" xfId="1712"/>
    <cellStyle name="Millares 14 2" xfId="1713"/>
    <cellStyle name="Millares 14 3" xfId="1714"/>
    <cellStyle name="Millares 14 3 2" xfId="1715"/>
    <cellStyle name="Millares 14 4" xfId="1716"/>
    <cellStyle name="Millares 15" xfId="1717"/>
    <cellStyle name="Millares 15 2" xfId="1718"/>
    <cellStyle name="Millares 15 2 2" xfId="1719"/>
    <cellStyle name="Millares 15 2 3" xfId="1720"/>
    <cellStyle name="Millares 15 3" xfId="1721"/>
    <cellStyle name="Millares 15 4" xfId="1722"/>
    <cellStyle name="Millares 15 5" xfId="1723"/>
    <cellStyle name="Millares 16" xfId="1724"/>
    <cellStyle name="Millares 16 2" xfId="1725"/>
    <cellStyle name="Millares 17" xfId="1726"/>
    <cellStyle name="Millares 17 2" xfId="1727"/>
    <cellStyle name="Millares 17 3" xfId="1728"/>
    <cellStyle name="Millares 17 4" xfId="1729"/>
    <cellStyle name="Millares 18" xfId="1730"/>
    <cellStyle name="Millares 18 2" xfId="1731"/>
    <cellStyle name="Millares 19" xfId="1732"/>
    <cellStyle name="Millares 2" xfId="2"/>
    <cellStyle name="Millares 2 10" xfId="1733"/>
    <cellStyle name="Millares 2 10 2" xfId="1734"/>
    <cellStyle name="Millares 2 10 3" xfId="1735"/>
    <cellStyle name="Millares 2 11" xfId="1736"/>
    <cellStyle name="Millares 2 11 2" xfId="1737"/>
    <cellStyle name="Millares 2 12" xfId="1738"/>
    <cellStyle name="Millares 2 13" xfId="1739"/>
    <cellStyle name="Millares 2 14" xfId="1740"/>
    <cellStyle name="Millares 2 15" xfId="1741"/>
    <cellStyle name="Millares 2 16" xfId="1742"/>
    <cellStyle name="Millares 2 17" xfId="1743"/>
    <cellStyle name="Millares 2 18" xfId="1744"/>
    <cellStyle name="Millares 2 19" xfId="1745"/>
    <cellStyle name="Millares 2 2" xfId="1746"/>
    <cellStyle name="Millares 2 2 10" xfId="1747"/>
    <cellStyle name="Millares 2 2 10 2" xfId="1748"/>
    <cellStyle name="Millares 2 2 11" xfId="1749"/>
    <cellStyle name="Millares 2 2 12" xfId="1750"/>
    <cellStyle name="Millares 2 2 2" xfId="1751"/>
    <cellStyle name="Millares 2 2 2 2" xfId="1752"/>
    <cellStyle name="Millares 2 2 2 2 2" xfId="1753"/>
    <cellStyle name="Millares 2 2 2 2 2 2" xfId="1754"/>
    <cellStyle name="Millares 2 2 2 2 2 2 2" xfId="1755"/>
    <cellStyle name="Millares 2 2 2 2 2 3" xfId="1756"/>
    <cellStyle name="Millares 2 2 2 2 3" xfId="1757"/>
    <cellStyle name="Millares 2 2 2 2 3 2" xfId="1758"/>
    <cellStyle name="Millares 2 2 2 2 4" xfId="1759"/>
    <cellStyle name="Millares 2 2 2 3" xfId="1760"/>
    <cellStyle name="Millares 2 2 2 3 2" xfId="1761"/>
    <cellStyle name="Millares 2 2 2 3 2 2" xfId="1762"/>
    <cellStyle name="Millares 2 2 2 3 2 2 2" xfId="1763"/>
    <cellStyle name="Millares 2 2 2 3 2 3" xfId="1764"/>
    <cellStyle name="Millares 2 2 2 3 3" xfId="1765"/>
    <cellStyle name="Millares 2 2 2 3 3 2" xfId="1766"/>
    <cellStyle name="Millares 2 2 2 3 4" xfId="1767"/>
    <cellStyle name="Millares 2 2 2 4" xfId="1768"/>
    <cellStyle name="Millares 2 2 2 4 2" xfId="1769"/>
    <cellStyle name="Millares 2 2 2 4 2 2" xfId="1770"/>
    <cellStyle name="Millares 2 2 2 4 2 2 2" xfId="1771"/>
    <cellStyle name="Millares 2 2 2 4 2 3" xfId="1772"/>
    <cellStyle name="Millares 2 2 2 4 3" xfId="1773"/>
    <cellStyle name="Millares 2 2 2 4 3 2" xfId="1774"/>
    <cellStyle name="Millares 2 2 2 4 4" xfId="1775"/>
    <cellStyle name="Millares 2 2 2 5" xfId="1776"/>
    <cellStyle name="Millares 2 2 2 5 2" xfId="1777"/>
    <cellStyle name="Millares 2 2 2 5 2 2" xfId="1778"/>
    <cellStyle name="Millares 2 2 2 5 3" xfId="1779"/>
    <cellStyle name="Millares 2 2 2 6" xfId="1780"/>
    <cellStyle name="Millares 2 2 2 6 2" xfId="1781"/>
    <cellStyle name="Millares 2 2 2 6 2 2" xfId="1782"/>
    <cellStyle name="Millares 2 2 2 6 3" xfId="1783"/>
    <cellStyle name="Millares 2 2 2 7" xfId="1784"/>
    <cellStyle name="Millares 2 2 2 7 2" xfId="1785"/>
    <cellStyle name="Millares 2 2 2 8" xfId="1786"/>
    <cellStyle name="Millares 2 2 3" xfId="1787"/>
    <cellStyle name="Millares 2 2 3 2" xfId="1788"/>
    <cellStyle name="Millares 2 2 3 2 2" xfId="1789"/>
    <cellStyle name="Millares 2 2 3 2 2 2" xfId="1790"/>
    <cellStyle name="Millares 2 2 3 2 3" xfId="1791"/>
    <cellStyle name="Millares 2 2 3 3" xfId="1792"/>
    <cellStyle name="Millares 2 2 3 4" xfId="5052"/>
    <cellStyle name="Millares 2 2 4" xfId="1793"/>
    <cellStyle name="Millares 2 2 4 2" xfId="1794"/>
    <cellStyle name="Millares 2 2 4 2 2" xfId="1795"/>
    <cellStyle name="Millares 2 2 4 2 2 2" xfId="1796"/>
    <cellStyle name="Millares 2 2 4 2 2 2 2" xfId="1797"/>
    <cellStyle name="Millares 2 2 4 2 2 3" xfId="1798"/>
    <cellStyle name="Millares 2 2 4 2 3" xfId="1799"/>
    <cellStyle name="Millares 2 2 4 2 3 2" xfId="1800"/>
    <cellStyle name="Millares 2 2 4 2 4" xfId="1801"/>
    <cellStyle name="Millares 2 2 4 3" xfId="1802"/>
    <cellStyle name="Millares 2 2 4 3 2" xfId="1803"/>
    <cellStyle name="Millares 2 2 4 3 2 2" xfId="1804"/>
    <cellStyle name="Millares 2 2 4 3 3" xfId="1805"/>
    <cellStyle name="Millares 2 2 4 4" xfId="1806"/>
    <cellStyle name="Millares 2 2 4 4 2" xfId="1807"/>
    <cellStyle name="Millares 2 2 4 5" xfId="1808"/>
    <cellStyle name="Millares 2 2 5" xfId="1809"/>
    <cellStyle name="Millares 2 2 5 2" xfId="1810"/>
    <cellStyle name="Millares 2 2 5 2 2" xfId="1811"/>
    <cellStyle name="Millares 2 2 5 2 2 2" xfId="1812"/>
    <cellStyle name="Millares 2 2 5 2 3" xfId="1813"/>
    <cellStyle name="Millares 2 2 5 3" xfId="1814"/>
    <cellStyle name="Millares 2 2 5 3 2" xfId="1815"/>
    <cellStyle name="Millares 2 2 5 4" xfId="1816"/>
    <cellStyle name="Millares 2 2 6" xfId="1817"/>
    <cellStyle name="Millares 2 2 6 2" xfId="1818"/>
    <cellStyle name="Millares 2 2 6 2 2" xfId="1819"/>
    <cellStyle name="Millares 2 2 6 2 2 2" xfId="1820"/>
    <cellStyle name="Millares 2 2 6 2 3" xfId="1821"/>
    <cellStyle name="Millares 2 2 6 3" xfId="1822"/>
    <cellStyle name="Millares 2 2 6 3 2" xfId="1823"/>
    <cellStyle name="Millares 2 2 6 4" xfId="1824"/>
    <cellStyle name="Millares 2 2 7" xfId="1825"/>
    <cellStyle name="Millares 2 2 7 2" xfId="1826"/>
    <cellStyle name="Millares 2 2 7 3" xfId="1827"/>
    <cellStyle name="Millares 2 2 7 4" xfId="1828"/>
    <cellStyle name="Millares 2 2 8" xfId="1829"/>
    <cellStyle name="Millares 2 2 8 2" xfId="1830"/>
    <cellStyle name="Millares 2 2 8 2 2" xfId="1831"/>
    <cellStyle name="Millares 2 2 8 3" xfId="1832"/>
    <cellStyle name="Millares 2 2 9" xfId="1833"/>
    <cellStyle name="Millares 2 2 9 2" xfId="1834"/>
    <cellStyle name="Millares 2 2 9 3" xfId="1835"/>
    <cellStyle name="Millares 2 20" xfId="1836"/>
    <cellStyle name="Millares 2 21" xfId="1837"/>
    <cellStyle name="Millares 2 22" xfId="1838"/>
    <cellStyle name="Millares 2 23" xfId="1839"/>
    <cellStyle name="Millares 2 24" xfId="1840"/>
    <cellStyle name="Millares 2 25" xfId="1841"/>
    <cellStyle name="Millares 2 26" xfId="1842"/>
    <cellStyle name="Millares 2 27" xfId="1843"/>
    <cellStyle name="Millares 2 28" xfId="1844"/>
    <cellStyle name="Millares 2 29" xfId="1845"/>
    <cellStyle name="Millares 2 3" xfId="1846"/>
    <cellStyle name="Millares 2 3 2" xfId="1847"/>
    <cellStyle name="Millares 2 3 2 2" xfId="1848"/>
    <cellStyle name="Millares 2 3 2 2 2" xfId="1849"/>
    <cellStyle name="Millares 2 3 2 2 2 2" xfId="1850"/>
    <cellStyle name="Millares 2 3 2 2 3" xfId="1851"/>
    <cellStyle name="Millares 2 3 2 3" xfId="1852"/>
    <cellStyle name="Millares 2 3 2 3 2" xfId="1853"/>
    <cellStyle name="Millares 2 3 2 4" xfId="1854"/>
    <cellStyle name="Millares 2 3 3" xfId="1855"/>
    <cellStyle name="Millares 2 3 3 2" xfId="1856"/>
    <cellStyle name="Millares 2 3 3 2 2" xfId="1857"/>
    <cellStyle name="Millares 2 3 3 2 2 2" xfId="1858"/>
    <cellStyle name="Millares 2 3 3 2 3" xfId="1859"/>
    <cellStyle name="Millares 2 3 3 3" xfId="1860"/>
    <cellStyle name="Millares 2 3 3 3 2" xfId="1861"/>
    <cellStyle name="Millares 2 3 3 4" xfId="1862"/>
    <cellStyle name="Millares 2 3 4" xfId="1863"/>
    <cellStyle name="Millares 2 3 4 2" xfId="1864"/>
    <cellStyle name="Millares 2 3 4 2 2" xfId="1865"/>
    <cellStyle name="Millares 2 3 4 2 2 2" xfId="1866"/>
    <cellStyle name="Millares 2 3 4 2 3" xfId="1867"/>
    <cellStyle name="Millares 2 3 4 3" xfId="1868"/>
    <cellStyle name="Millares 2 3 4 3 2" xfId="1869"/>
    <cellStyle name="Millares 2 3 4 4" xfId="1870"/>
    <cellStyle name="Millares 2 3 5" xfId="1871"/>
    <cellStyle name="Millares 2 3 5 2" xfId="1872"/>
    <cellStyle name="Millares 2 3 5 2 2" xfId="1873"/>
    <cellStyle name="Millares 2 3 5 3" xfId="1874"/>
    <cellStyle name="Millares 2 3 6" xfId="1875"/>
    <cellStyle name="Millares 2 3 6 2" xfId="1876"/>
    <cellStyle name="Millares 2 3 7" xfId="1877"/>
    <cellStyle name="Millares 2 3 7 2" xfId="1878"/>
    <cellStyle name="Millares 2 3 8" xfId="1879"/>
    <cellStyle name="Millares 2 3 9" xfId="5381"/>
    <cellStyle name="Millares 2 30" xfId="1880"/>
    <cellStyle name="Millares 2 31" xfId="1881"/>
    <cellStyle name="Millares 2 32" xfId="1882"/>
    <cellStyle name="Millares 2 33" xfId="1883"/>
    <cellStyle name="Millares 2 34" xfId="1884"/>
    <cellStyle name="Millares 2 35" xfId="1885"/>
    <cellStyle name="Millares 2 36" xfId="1886"/>
    <cellStyle name="Millares 2 37" xfId="1887"/>
    <cellStyle name="Millares 2 38" xfId="1888"/>
    <cellStyle name="Millares 2 39" xfId="1889"/>
    <cellStyle name="Millares 2 4" xfId="1890"/>
    <cellStyle name="Millares 2 4 2" xfId="1891"/>
    <cellStyle name="Millares 2 4 2 2" xfId="1892"/>
    <cellStyle name="Millares 2 4 2 2 2" xfId="1893"/>
    <cellStyle name="Millares 2 4 2 3" xfId="1894"/>
    <cellStyle name="Millares 2 4 3" xfId="1895"/>
    <cellStyle name="Millares 2 4 3 2" xfId="1896"/>
    <cellStyle name="Millares 2 4 4" xfId="1897"/>
    <cellStyle name="Millares 2 4 4 2" xfId="1898"/>
    <cellStyle name="Millares 2 4 5" xfId="1899"/>
    <cellStyle name="Millares 2 40" xfId="1900"/>
    <cellStyle name="Millares 2 41" xfId="1901"/>
    <cellStyle name="Millares 2 42" xfId="1902"/>
    <cellStyle name="Millares 2 43" xfId="1903"/>
    <cellStyle name="Millares 2 44" xfId="1904"/>
    <cellStyle name="Millares 2 45" xfId="1905"/>
    <cellStyle name="Millares 2 46" xfId="1906"/>
    <cellStyle name="Millares 2 47" xfId="1907"/>
    <cellStyle name="Millares 2 48" xfId="1908"/>
    <cellStyle name="Millares 2 49" xfId="1909"/>
    <cellStyle name="Millares 2 5" xfId="1910"/>
    <cellStyle name="Millares 2 5 2" xfId="1911"/>
    <cellStyle name="Millares 2 5 2 2" xfId="1912"/>
    <cellStyle name="Millares 2 5 2 2 2" xfId="1913"/>
    <cellStyle name="Millares 2 5 2 3" xfId="1914"/>
    <cellStyle name="Millares 2 5 3" xfId="1915"/>
    <cellStyle name="Millares 2 5 3 2" xfId="1916"/>
    <cellStyle name="Millares 2 5 4" xfId="1917"/>
    <cellStyle name="Millares 2 50" xfId="1918"/>
    <cellStyle name="Millares 2 50 2" xfId="1919"/>
    <cellStyle name="Millares 2 50 3" xfId="1920"/>
    <cellStyle name="Millares 2 51" xfId="1921"/>
    <cellStyle name="Millares 2 52" xfId="1922"/>
    <cellStyle name="Millares 2 53" xfId="1923"/>
    <cellStyle name="Millares 2 54" xfId="1924"/>
    <cellStyle name="Millares 2 55" xfId="1925"/>
    <cellStyle name="Millares 2 56" xfId="5049"/>
    <cellStyle name="Millares 2 6" xfId="1926"/>
    <cellStyle name="Millares 2 6 2" xfId="1927"/>
    <cellStyle name="Millares 2 6 2 2" xfId="1928"/>
    <cellStyle name="Millares 2 6 2 2 2" xfId="1929"/>
    <cellStyle name="Millares 2 6 2 3" xfId="1930"/>
    <cellStyle name="Millares 2 6 3" xfId="1931"/>
    <cellStyle name="Millares 2 6 3 2" xfId="1932"/>
    <cellStyle name="Millares 2 6 4" xfId="1933"/>
    <cellStyle name="Millares 2 7" xfId="1934"/>
    <cellStyle name="Millares 2 7 2" xfId="1935"/>
    <cellStyle name="Millares 2 8" xfId="1936"/>
    <cellStyle name="Millares 2 8 2" xfId="1937"/>
    <cellStyle name="Millares 2 8 2 2" xfId="1938"/>
    <cellStyle name="Millares 2 8 2 3" xfId="1939"/>
    <cellStyle name="Millares 2 8 3" xfId="1940"/>
    <cellStyle name="Millares 2 8 3 2" xfId="1941"/>
    <cellStyle name="Millares 2 8 4" xfId="1942"/>
    <cellStyle name="Millares 2 8 5" xfId="1943"/>
    <cellStyle name="Millares 2 8 6" xfId="1944"/>
    <cellStyle name="Millares 2 9" xfId="1945"/>
    <cellStyle name="Millares 2 9 2" xfId="1946"/>
    <cellStyle name="Millares 2 9 2 2" xfId="1947"/>
    <cellStyle name="Millares 2 9 2 3" xfId="1948"/>
    <cellStyle name="Millares 2 9 3" xfId="1949"/>
    <cellStyle name="Millares 2 9 4" xfId="1950"/>
    <cellStyle name="Millares 2_Flujo de Caja 2011 Definitivo" xfId="1951"/>
    <cellStyle name="Millares 20" xfId="1952"/>
    <cellStyle name="Millares 21" xfId="1953"/>
    <cellStyle name="Millares 22" xfId="1954"/>
    <cellStyle name="Millares 22 2" xfId="1955"/>
    <cellStyle name="Millares 22 2 2" xfId="1956"/>
    <cellStyle name="Millares 22 2 2 2" xfId="5080"/>
    <cellStyle name="Millares 22 3" xfId="1957"/>
    <cellStyle name="Millares 22 3 2" xfId="1958"/>
    <cellStyle name="Millares 22 3 3" xfId="5081"/>
    <cellStyle name="Millares 22 4" xfId="1959"/>
    <cellStyle name="Millares 22 5" xfId="1960"/>
    <cellStyle name="Millares 23" xfId="1961"/>
    <cellStyle name="Millares 23 2" xfId="1962"/>
    <cellStyle name="Millares 24" xfId="1963"/>
    <cellStyle name="Millares 24 2" xfId="1964"/>
    <cellStyle name="Millares 25" xfId="1965"/>
    <cellStyle name="Millares 25 2" xfId="1966"/>
    <cellStyle name="Millares 26" xfId="1967"/>
    <cellStyle name="Millares 27" xfId="1968"/>
    <cellStyle name="Millares 28" xfId="1969"/>
    <cellStyle name="Millares 29" xfId="1970"/>
    <cellStyle name="Millares 3" xfId="1971"/>
    <cellStyle name="Millares 3 10" xfId="1972"/>
    <cellStyle name="Millares 3 10 2" xfId="1973"/>
    <cellStyle name="Millares 3 11" xfId="1974"/>
    <cellStyle name="Millares 3 12" xfId="1975"/>
    <cellStyle name="Millares 3 12 2" xfId="1976"/>
    <cellStyle name="Millares 3 13" xfId="1977"/>
    <cellStyle name="Millares 3 14" xfId="1978"/>
    <cellStyle name="Millares 3 2" xfId="1979"/>
    <cellStyle name="Millares 3 2 2" xfId="1980"/>
    <cellStyle name="Millares 3 2 2 2" xfId="1981"/>
    <cellStyle name="Millares 3 2 2 2 2" xfId="1982"/>
    <cellStyle name="Millares 3 2 2 2 2 2" xfId="1983"/>
    <cellStyle name="Millares 3 2 2 2 3" xfId="1984"/>
    <cellStyle name="Millares 3 2 2 3" xfId="1985"/>
    <cellStyle name="Millares 3 2 2 3 2" xfId="1986"/>
    <cellStyle name="Millares 3 2 2 4" xfId="1987"/>
    <cellStyle name="Millares 3 2 3" xfId="1988"/>
    <cellStyle name="Millares 3 2 3 2" xfId="1989"/>
    <cellStyle name="Millares 3 2 3 2 2" xfId="1990"/>
    <cellStyle name="Millares 3 2 3 2 2 2" xfId="1991"/>
    <cellStyle name="Millares 3 2 3 2 3" xfId="1992"/>
    <cellStyle name="Millares 3 2 3 3" xfId="1993"/>
    <cellStyle name="Millares 3 2 3 3 2" xfId="1994"/>
    <cellStyle name="Millares 3 2 3 4" xfId="1995"/>
    <cellStyle name="Millares 3 2 4" xfId="1996"/>
    <cellStyle name="Millares 3 2 4 2" xfId="1997"/>
    <cellStyle name="Millares 3 2 4 2 2" xfId="1998"/>
    <cellStyle name="Millares 3 2 4 2 2 2" xfId="1999"/>
    <cellStyle name="Millares 3 2 4 2 3" xfId="2000"/>
    <cellStyle name="Millares 3 2 4 3" xfId="2001"/>
    <cellStyle name="Millares 3 2 4 3 2" xfId="2002"/>
    <cellStyle name="Millares 3 2 4 4" xfId="2003"/>
    <cellStyle name="Millares 3 2 5" xfId="2004"/>
    <cellStyle name="Millares 3 2 5 2" xfId="2005"/>
    <cellStyle name="Millares 3 2 5 2 2" xfId="2006"/>
    <cellStyle name="Millares 3 2 5 2 2 2" xfId="2007"/>
    <cellStyle name="Millares 3 2 5 2 3" xfId="2008"/>
    <cellStyle name="Millares 3 2 5 3" xfId="2009"/>
    <cellStyle name="Millares 3 2 5 3 2" xfId="2010"/>
    <cellStyle name="Millares 3 2 5 4" xfId="2011"/>
    <cellStyle name="Millares 3 2 6" xfId="2012"/>
    <cellStyle name="Millares 3 2 6 2" xfId="2013"/>
    <cellStyle name="Millares 3 2 6 2 2" xfId="2014"/>
    <cellStyle name="Millares 3 2 6 3" xfId="2015"/>
    <cellStyle name="Millares 3 2 6 4" xfId="2016"/>
    <cellStyle name="Millares 3 2 7" xfId="2017"/>
    <cellStyle name="Millares 3 2 8" xfId="2018"/>
    <cellStyle name="Millares 3 3" xfId="2019"/>
    <cellStyle name="Millares 3 3 2" xfId="2020"/>
    <cellStyle name="Millares 3 3 2 2" xfId="2021"/>
    <cellStyle name="Millares 3 3 2 2 2" xfId="2022"/>
    <cellStyle name="Millares 3 3 2 2 2 2" xfId="2023"/>
    <cellStyle name="Millares 3 3 2 2 3" xfId="2024"/>
    <cellStyle name="Millares 3 3 2 3" xfId="2025"/>
    <cellStyle name="Millares 3 3 2 3 2" xfId="2026"/>
    <cellStyle name="Millares 3 3 2 4" xfId="2027"/>
    <cellStyle name="Millares 3 3 2 5" xfId="2028"/>
    <cellStyle name="Millares 3 3 3" xfId="2029"/>
    <cellStyle name="Millares 3 3 3 2" xfId="2030"/>
    <cellStyle name="Millares 3 3 3 2 2" xfId="2031"/>
    <cellStyle name="Millares 3 3 3 2 2 2" xfId="2032"/>
    <cellStyle name="Millares 3 3 3 2 3" xfId="2033"/>
    <cellStyle name="Millares 3 3 3 3" xfId="2034"/>
    <cellStyle name="Millares 3 3 3 3 2" xfId="2035"/>
    <cellStyle name="Millares 3 3 3 4" xfId="2036"/>
    <cellStyle name="Millares 3 3 4" xfId="2037"/>
    <cellStyle name="Millares 3 3 4 2" xfId="2038"/>
    <cellStyle name="Millares 3 3 4 2 2" xfId="2039"/>
    <cellStyle name="Millares 3 3 4 2 2 2" xfId="2040"/>
    <cellStyle name="Millares 3 3 4 2 3" xfId="2041"/>
    <cellStyle name="Millares 3 3 4 3" xfId="2042"/>
    <cellStyle name="Millares 3 3 4 3 2" xfId="2043"/>
    <cellStyle name="Millares 3 3 4 4" xfId="2044"/>
    <cellStyle name="Millares 3 3 5" xfId="2045"/>
    <cellStyle name="Millares 3 3 5 2" xfId="2046"/>
    <cellStyle name="Millares 3 3 5 2 2" xfId="2047"/>
    <cellStyle name="Millares 3 3 5 2 2 2" xfId="2048"/>
    <cellStyle name="Millares 3 3 5 2 3" xfId="2049"/>
    <cellStyle name="Millares 3 3 5 3" xfId="2050"/>
    <cellStyle name="Millares 3 3 5 3 2" xfId="2051"/>
    <cellStyle name="Millares 3 3 5 4" xfId="2052"/>
    <cellStyle name="Millares 3 3 6" xfId="2053"/>
    <cellStyle name="Millares 3 3 6 2" xfId="2054"/>
    <cellStyle name="Millares 3 3 6 2 2" xfId="2055"/>
    <cellStyle name="Millares 3 3 6 3" xfId="2056"/>
    <cellStyle name="Millares 3 3 7" xfId="2057"/>
    <cellStyle name="Millares 3 3 7 2" xfId="2058"/>
    <cellStyle name="Millares 3 3 8" xfId="2059"/>
    <cellStyle name="Millares 3 3 9" xfId="2060"/>
    <cellStyle name="Millares 3 4" xfId="2061"/>
    <cellStyle name="Millares 3 4 2" xfId="2062"/>
    <cellStyle name="Millares 3 4 2 2" xfId="2063"/>
    <cellStyle name="Millares 3 4 2 2 2" xfId="2064"/>
    <cellStyle name="Millares 3 4 2 3" xfId="2065"/>
    <cellStyle name="Millares 3 4 2 4" xfId="2066"/>
    <cellStyle name="Millares 3 4 3" xfId="2067"/>
    <cellStyle name="Millares 3 4 3 2" xfId="2068"/>
    <cellStyle name="Millares 3 4 3 2 2" xfId="2069"/>
    <cellStyle name="Millares 3 4 3 2 3" xfId="2070"/>
    <cellStyle name="Millares 3 4 3 3" xfId="2071"/>
    <cellStyle name="Millares 3 4 3 4" xfId="2072"/>
    <cellStyle name="Millares 3 4 4" xfId="2073"/>
    <cellStyle name="Millares 3 4 5" xfId="2074"/>
    <cellStyle name="Millares 3 5" xfId="2075"/>
    <cellStyle name="Millares 3 5 2" xfId="2076"/>
    <cellStyle name="Millares 3 5 2 2" xfId="2077"/>
    <cellStyle name="Millares 3 5 2 2 2" xfId="2078"/>
    <cellStyle name="Millares 3 5 2 3" xfId="2079"/>
    <cellStyle name="Millares 3 5 3" xfId="2080"/>
    <cellStyle name="Millares 3 5 3 2" xfId="2081"/>
    <cellStyle name="Millares 3 5 4" xfId="2082"/>
    <cellStyle name="Millares 3 5 5" xfId="5382"/>
    <cellStyle name="Millares 3 6" xfId="2083"/>
    <cellStyle name="Millares 3 6 2" xfId="2084"/>
    <cellStyle name="Millares 3 6 2 2" xfId="2085"/>
    <cellStyle name="Millares 3 6 2 2 2" xfId="2086"/>
    <cellStyle name="Millares 3 6 2 3" xfId="2087"/>
    <cellStyle name="Millares 3 6 3" xfId="2088"/>
    <cellStyle name="Millares 3 6 3 2" xfId="2089"/>
    <cellStyle name="Millares 3 6 4" xfId="2090"/>
    <cellStyle name="Millares 3 7" xfId="2091"/>
    <cellStyle name="Millares 3 7 2" xfId="2092"/>
    <cellStyle name="Millares 3 7 2 2" xfId="2093"/>
    <cellStyle name="Millares 3 7 2 2 2" xfId="2094"/>
    <cellStyle name="Millares 3 7 2 3" xfId="2095"/>
    <cellStyle name="Millares 3 7 3" xfId="2096"/>
    <cellStyle name="Millares 3 7 3 2" xfId="2097"/>
    <cellStyle name="Millares 3 7 4" xfId="2098"/>
    <cellStyle name="Millares 3 8" xfId="2099"/>
    <cellStyle name="Millares 3 8 2" xfId="2100"/>
    <cellStyle name="Millares 3 8 3" xfId="2101"/>
    <cellStyle name="Millares 3 8 4" xfId="2102"/>
    <cellStyle name="Millares 3 9" xfId="2103"/>
    <cellStyle name="Millares 3 9 2" xfId="2104"/>
    <cellStyle name="Millares 3 9 3" xfId="2105"/>
    <cellStyle name="Millares 3_Flujo de Caja 2011 Definitivo" xfId="2106"/>
    <cellStyle name="Millares 30" xfId="4981"/>
    <cellStyle name="Millares 30 2" xfId="5055"/>
    <cellStyle name="Millares 30 3" xfId="5088"/>
    <cellStyle name="Millares 31" xfId="4983"/>
    <cellStyle name="Millares 31 2" xfId="5057"/>
    <cellStyle name="Millares 31 3" xfId="5090"/>
    <cellStyle name="Millares 32" xfId="4985"/>
    <cellStyle name="Millares 32 2" xfId="5059"/>
    <cellStyle name="Millares 32 3" xfId="5092"/>
    <cellStyle name="Millares 33" xfId="4987"/>
    <cellStyle name="Millares 33 2" xfId="5061"/>
    <cellStyle name="Millares 33 3" xfId="5094"/>
    <cellStyle name="Millares 34" xfId="4989"/>
    <cellStyle name="Millares 34 2" xfId="5063"/>
    <cellStyle name="Millares 34 3" xfId="5096"/>
    <cellStyle name="Millares 35" xfId="4991"/>
    <cellStyle name="Millares 35 2" xfId="5065"/>
    <cellStyle name="Millares 35 3" xfId="5098"/>
    <cellStyle name="Millares 36" xfId="4993"/>
    <cellStyle name="Millares 36 2" xfId="5067"/>
    <cellStyle name="Millares 36 3" xfId="5100"/>
    <cellStyle name="Millares 37" xfId="4995"/>
    <cellStyle name="Millares 37 2" xfId="5069"/>
    <cellStyle name="Millares 37 3" xfId="5102"/>
    <cellStyle name="Millares 38" xfId="4997"/>
    <cellStyle name="Millares 38 2" xfId="5071"/>
    <cellStyle name="Millares 38 3" xfId="5104"/>
    <cellStyle name="Millares 39" xfId="4999"/>
    <cellStyle name="Millares 39 2" xfId="5073"/>
    <cellStyle name="Millares 39 3" xfId="5106"/>
    <cellStyle name="Millares 4" xfId="2107"/>
    <cellStyle name="Millares 4 10" xfId="2108"/>
    <cellStyle name="Millares 4 11" xfId="2109"/>
    <cellStyle name="Millares 4 12" xfId="2110"/>
    <cellStyle name="Millares 4 2" xfId="2111"/>
    <cellStyle name="Millares 4 2 2" xfId="2112"/>
    <cellStyle name="Millares 4 2 2 2" xfId="2113"/>
    <cellStyle name="Millares 4 2 2 2 2" xfId="2114"/>
    <cellStyle name="Millares 4 2 2 2 2 2" xfId="2115"/>
    <cellStyle name="Millares 4 2 2 2 3" xfId="2116"/>
    <cellStyle name="Millares 4 2 2 3" xfId="2117"/>
    <cellStyle name="Millares 4 2 2 3 2" xfId="2118"/>
    <cellStyle name="Millares 4 2 2 4" xfId="2119"/>
    <cellStyle name="Millares 4 2 3" xfId="2120"/>
    <cellStyle name="Millares 4 2 3 2" xfId="2121"/>
    <cellStyle name="Millares 4 2 3 2 2" xfId="2122"/>
    <cellStyle name="Millares 4 2 3 2 2 2" xfId="2123"/>
    <cellStyle name="Millares 4 2 3 2 3" xfId="2124"/>
    <cellStyle name="Millares 4 2 3 3" xfId="2125"/>
    <cellStyle name="Millares 4 2 3 3 2" xfId="2126"/>
    <cellStyle name="Millares 4 2 3 4" xfId="2127"/>
    <cellStyle name="Millares 4 2 4" xfId="2128"/>
    <cellStyle name="Millares 4 2 4 2" xfId="2129"/>
    <cellStyle name="Millares 4 2 4 2 2" xfId="2130"/>
    <cellStyle name="Millares 4 2 4 2 2 2" xfId="2131"/>
    <cellStyle name="Millares 4 2 4 2 3" xfId="2132"/>
    <cellStyle name="Millares 4 2 4 3" xfId="2133"/>
    <cellStyle name="Millares 4 2 4 3 2" xfId="2134"/>
    <cellStyle name="Millares 4 2 4 4" xfId="2135"/>
    <cellStyle name="Millares 4 2 5" xfId="2136"/>
    <cellStyle name="Millares 4 2 5 2" xfId="2137"/>
    <cellStyle name="Millares 4 2 5 2 2" xfId="2138"/>
    <cellStyle name="Millares 4 2 5 2 2 2" xfId="2139"/>
    <cellStyle name="Millares 4 2 5 2 3" xfId="2140"/>
    <cellStyle name="Millares 4 2 5 3" xfId="2141"/>
    <cellStyle name="Millares 4 2 5 3 2" xfId="2142"/>
    <cellStyle name="Millares 4 2 5 4" xfId="2143"/>
    <cellStyle name="Millares 4 2 6" xfId="2144"/>
    <cellStyle name="Millares 4 2 6 2" xfId="2145"/>
    <cellStyle name="Millares 4 2 6 2 2" xfId="2146"/>
    <cellStyle name="Millares 4 2 6 3" xfId="2147"/>
    <cellStyle name="Millares 4 2 7" xfId="2148"/>
    <cellStyle name="Millares 4 2 7 2" xfId="2149"/>
    <cellStyle name="Millares 4 2 8" xfId="2150"/>
    <cellStyle name="Millares 4 3" xfId="2151"/>
    <cellStyle name="Millares 4 3 2" xfId="2152"/>
    <cellStyle name="Millares 4 3 2 2" xfId="2153"/>
    <cellStyle name="Millares 4 3 2 2 2" xfId="2154"/>
    <cellStyle name="Millares 4 3 2 2 2 2" xfId="2155"/>
    <cellStyle name="Millares 4 3 2 2 3" xfId="2156"/>
    <cellStyle name="Millares 4 3 2 3" xfId="2157"/>
    <cellStyle name="Millares 4 3 2 3 2" xfId="2158"/>
    <cellStyle name="Millares 4 3 2 4" xfId="2159"/>
    <cellStyle name="Millares 4 3 3" xfId="2160"/>
    <cellStyle name="Millares 4 3 3 2" xfId="2161"/>
    <cellStyle name="Millares 4 3 3 2 2" xfId="2162"/>
    <cellStyle name="Millares 4 3 3 2 2 2" xfId="2163"/>
    <cellStyle name="Millares 4 3 3 2 3" xfId="2164"/>
    <cellStyle name="Millares 4 3 3 3" xfId="2165"/>
    <cellStyle name="Millares 4 3 3 3 2" xfId="2166"/>
    <cellStyle name="Millares 4 3 3 4" xfId="2167"/>
    <cellStyle name="Millares 4 3 4" xfId="2168"/>
    <cellStyle name="Millares 4 3 4 2" xfId="2169"/>
    <cellStyle name="Millares 4 3 4 2 2" xfId="2170"/>
    <cellStyle name="Millares 4 3 4 2 2 2" xfId="2171"/>
    <cellStyle name="Millares 4 3 4 2 3" xfId="2172"/>
    <cellStyle name="Millares 4 3 4 3" xfId="2173"/>
    <cellStyle name="Millares 4 3 4 3 2" xfId="2174"/>
    <cellStyle name="Millares 4 3 4 4" xfId="2175"/>
    <cellStyle name="Millares 4 3 5" xfId="2176"/>
    <cellStyle name="Millares 4 3 5 2" xfId="2177"/>
    <cellStyle name="Millares 4 3 5 2 2" xfId="2178"/>
    <cellStyle name="Millares 4 3 5 2 2 2" xfId="2179"/>
    <cellStyle name="Millares 4 3 5 2 3" xfId="2180"/>
    <cellStyle name="Millares 4 3 5 3" xfId="2181"/>
    <cellStyle name="Millares 4 3 5 3 2" xfId="2182"/>
    <cellStyle name="Millares 4 3 5 4" xfId="2183"/>
    <cellStyle name="Millares 4 3 6" xfId="2184"/>
    <cellStyle name="Millares 4 3 6 2" xfId="2185"/>
    <cellStyle name="Millares 4 3 6 2 2" xfId="2186"/>
    <cellStyle name="Millares 4 3 6 3" xfId="2187"/>
    <cellStyle name="Millares 4 3 7" xfId="2188"/>
    <cellStyle name="Millares 4 3 7 2" xfId="2189"/>
    <cellStyle name="Millares 4 3 8" xfId="2190"/>
    <cellStyle name="Millares 4 4" xfId="2191"/>
    <cellStyle name="Millares 4 4 2" xfId="2192"/>
    <cellStyle name="Millares 4 4 2 2" xfId="2193"/>
    <cellStyle name="Millares 4 4 2 2 2" xfId="2194"/>
    <cellStyle name="Millares 4 4 2 3" xfId="2195"/>
    <cellStyle name="Millares 4 4 3" xfId="2196"/>
    <cellStyle name="Millares 4 4 3 2" xfId="2197"/>
    <cellStyle name="Millares 4 4 4" xfId="2198"/>
    <cellStyle name="Millares 4 5" xfId="2199"/>
    <cellStyle name="Millares 4 5 2" xfId="2200"/>
    <cellStyle name="Millares 4 5 2 2" xfId="2201"/>
    <cellStyle name="Millares 4 5 2 2 2" xfId="2202"/>
    <cellStyle name="Millares 4 5 2 3" xfId="2203"/>
    <cellStyle name="Millares 4 5 3" xfId="2204"/>
    <cellStyle name="Millares 4 5 3 2" xfId="2205"/>
    <cellStyle name="Millares 4 5 4" xfId="2206"/>
    <cellStyle name="Millares 4 6" xfId="2207"/>
    <cellStyle name="Millares 4 6 2" xfId="2208"/>
    <cellStyle name="Millares 4 6 2 2" xfId="2209"/>
    <cellStyle name="Millares 4 6 2 2 2" xfId="2210"/>
    <cellStyle name="Millares 4 6 2 3" xfId="2211"/>
    <cellStyle name="Millares 4 6 3" xfId="2212"/>
    <cellStyle name="Millares 4 6 3 2" xfId="2213"/>
    <cellStyle name="Millares 4 6 4" xfId="2214"/>
    <cellStyle name="Millares 4 7" xfId="2215"/>
    <cellStyle name="Millares 4 7 2" xfId="2216"/>
    <cellStyle name="Millares 4 7 2 2" xfId="2217"/>
    <cellStyle name="Millares 4 7 2 2 2" xfId="2218"/>
    <cellStyle name="Millares 4 7 2 3" xfId="2219"/>
    <cellStyle name="Millares 4 7 3" xfId="2220"/>
    <cellStyle name="Millares 4 7 3 2" xfId="2221"/>
    <cellStyle name="Millares 4 7 4" xfId="2222"/>
    <cellStyle name="Millares 4 8" xfId="2223"/>
    <cellStyle name="Millares 4 8 2" xfId="2224"/>
    <cellStyle name="Millares 4 8 3" xfId="2225"/>
    <cellStyle name="Millares 4 9" xfId="2226"/>
    <cellStyle name="Millares 4_Flujo de Caja 2011 Definitivo" xfId="2227"/>
    <cellStyle name="Millares 40" xfId="5001"/>
    <cellStyle name="Millares 40 2" xfId="5075"/>
    <cellStyle name="Millares 40 3" xfId="5108"/>
    <cellStyle name="Millares 41" xfId="5003"/>
    <cellStyle name="Millares 41 2" xfId="5077"/>
    <cellStyle name="Millares 41 3" xfId="5110"/>
    <cellStyle name="Millares 42" xfId="5005"/>
    <cellStyle name="Millares 42 2" xfId="5079"/>
    <cellStyle name="Millares 42 3" xfId="5112"/>
    <cellStyle name="Millares 43" xfId="5051"/>
    <cellStyle name="Millares 44" xfId="5114"/>
    <cellStyle name="Millares 5" xfId="2228"/>
    <cellStyle name="Millares 5 2" xfId="2229"/>
    <cellStyle name="Millares 5 2 2" xfId="2230"/>
    <cellStyle name="Millares 5 2 2 2" xfId="2231"/>
    <cellStyle name="Millares 5 2 2 2 2" xfId="2232"/>
    <cellStyle name="Millares 5 2 2 2 2 2" xfId="2233"/>
    <cellStyle name="Millares 5 2 2 2 3" xfId="2234"/>
    <cellStyle name="Millares 5 2 2 3" xfId="2235"/>
    <cellStyle name="Millares 5 2 2 3 2" xfId="2236"/>
    <cellStyle name="Millares 5 2 2 4" xfId="2237"/>
    <cellStyle name="Millares 5 2 3" xfId="2238"/>
    <cellStyle name="Millares 5 2 3 2" xfId="2239"/>
    <cellStyle name="Millares 5 2 3 2 2" xfId="2240"/>
    <cellStyle name="Millares 5 2 3 2 2 2" xfId="2241"/>
    <cellStyle name="Millares 5 2 3 2 3" xfId="2242"/>
    <cellStyle name="Millares 5 2 3 3" xfId="2243"/>
    <cellStyle name="Millares 5 2 3 3 2" xfId="2244"/>
    <cellStyle name="Millares 5 2 3 4" xfId="2245"/>
    <cellStyle name="Millares 5 2 4" xfId="2246"/>
    <cellStyle name="Millares 5 2 4 2" xfId="2247"/>
    <cellStyle name="Millares 5 2 4 2 2" xfId="2248"/>
    <cellStyle name="Millares 5 2 4 2 2 2" xfId="2249"/>
    <cellStyle name="Millares 5 2 4 2 3" xfId="2250"/>
    <cellStyle name="Millares 5 2 4 3" xfId="2251"/>
    <cellStyle name="Millares 5 2 4 3 2" xfId="2252"/>
    <cellStyle name="Millares 5 2 4 4" xfId="2253"/>
    <cellStyle name="Millares 5 2 5" xfId="2254"/>
    <cellStyle name="Millares 5 2 5 2" xfId="2255"/>
    <cellStyle name="Millares 5 2 5 2 2" xfId="2256"/>
    <cellStyle name="Millares 5 2 5 2 2 2" xfId="2257"/>
    <cellStyle name="Millares 5 2 5 2 3" xfId="2258"/>
    <cellStyle name="Millares 5 2 5 3" xfId="2259"/>
    <cellStyle name="Millares 5 2 5 3 2" xfId="2260"/>
    <cellStyle name="Millares 5 2 5 4" xfId="2261"/>
    <cellStyle name="Millares 5 2 6" xfId="2262"/>
    <cellStyle name="Millares 5 2 6 2" xfId="2263"/>
    <cellStyle name="Millares 5 2 6 2 2" xfId="2264"/>
    <cellStyle name="Millares 5 2 6 3" xfId="2265"/>
    <cellStyle name="Millares 5 2 7" xfId="2266"/>
    <cellStyle name="Millares 5 2 7 2" xfId="2267"/>
    <cellStyle name="Millares 5 2 8" xfId="2268"/>
    <cellStyle name="Millares 5 2 9" xfId="2269"/>
    <cellStyle name="Millares 5 3" xfId="2270"/>
    <cellStyle name="Millares 5 3 2" xfId="2271"/>
    <cellStyle name="Millares 5 3 2 2" xfId="2272"/>
    <cellStyle name="Millares 5 3 2 2 2" xfId="2273"/>
    <cellStyle name="Millares 5 3 2 2 2 2" xfId="2274"/>
    <cellStyle name="Millares 5 3 2 2 3" xfId="2275"/>
    <cellStyle name="Millares 5 3 2 3" xfId="2276"/>
    <cellStyle name="Millares 5 3 2 3 2" xfId="2277"/>
    <cellStyle name="Millares 5 3 2 4" xfId="2278"/>
    <cellStyle name="Millares 5 3 3" xfId="2279"/>
    <cellStyle name="Millares 5 3 3 2" xfId="2280"/>
    <cellStyle name="Millares 5 3 3 2 2" xfId="2281"/>
    <cellStyle name="Millares 5 3 3 2 2 2" xfId="2282"/>
    <cellStyle name="Millares 5 3 3 2 3" xfId="2283"/>
    <cellStyle name="Millares 5 3 3 3" xfId="2284"/>
    <cellStyle name="Millares 5 3 3 3 2" xfId="2285"/>
    <cellStyle name="Millares 5 3 3 4" xfId="2286"/>
    <cellStyle name="Millares 5 3 4" xfId="2287"/>
    <cellStyle name="Millares 5 3 4 2" xfId="2288"/>
    <cellStyle name="Millares 5 3 4 2 2" xfId="2289"/>
    <cellStyle name="Millares 5 3 4 2 2 2" xfId="2290"/>
    <cellStyle name="Millares 5 3 4 2 3" xfId="2291"/>
    <cellStyle name="Millares 5 3 4 3" xfId="2292"/>
    <cellStyle name="Millares 5 3 4 3 2" xfId="2293"/>
    <cellStyle name="Millares 5 3 4 4" xfId="2294"/>
    <cellStyle name="Millares 5 3 5" xfId="2295"/>
    <cellStyle name="Millares 5 3 5 2" xfId="2296"/>
    <cellStyle name="Millares 5 3 5 2 2" xfId="2297"/>
    <cellStyle name="Millares 5 3 5 2 2 2" xfId="2298"/>
    <cellStyle name="Millares 5 3 5 2 3" xfId="2299"/>
    <cellStyle name="Millares 5 3 5 3" xfId="2300"/>
    <cellStyle name="Millares 5 3 5 3 2" xfId="2301"/>
    <cellStyle name="Millares 5 3 5 4" xfId="2302"/>
    <cellStyle name="Millares 5 3 6" xfId="2303"/>
    <cellStyle name="Millares 5 3 6 2" xfId="2304"/>
    <cellStyle name="Millares 5 3 6 2 2" xfId="2305"/>
    <cellStyle name="Millares 5 3 6 3" xfId="2306"/>
    <cellStyle name="Millares 5 3 7" xfId="2307"/>
    <cellStyle name="Millares 5 3 7 2" xfId="2308"/>
    <cellStyle name="Millares 5 3 8" xfId="2309"/>
    <cellStyle name="Millares 5 4" xfId="2310"/>
    <cellStyle name="Millares 5 4 2" xfId="2311"/>
    <cellStyle name="Millares 5 4 2 2" xfId="2312"/>
    <cellStyle name="Millares 5 4 2 2 2" xfId="2313"/>
    <cellStyle name="Millares 5 4 2 3" xfId="2314"/>
    <cellStyle name="Millares 5 4 3" xfId="2315"/>
    <cellStyle name="Millares 5 4 3 2" xfId="2316"/>
    <cellStyle name="Millares 5 4 4" xfId="2317"/>
    <cellStyle name="Millares 5 5" xfId="2318"/>
    <cellStyle name="Millares 5 5 2" xfId="2319"/>
    <cellStyle name="Millares 5 5 2 2" xfId="2320"/>
    <cellStyle name="Millares 5 5 2 2 2" xfId="2321"/>
    <cellStyle name="Millares 5 5 2 3" xfId="2322"/>
    <cellStyle name="Millares 5 5 3" xfId="2323"/>
    <cellStyle name="Millares 5 5 3 2" xfId="2324"/>
    <cellStyle name="Millares 5 5 4" xfId="2325"/>
    <cellStyle name="Millares 5 6" xfId="2326"/>
    <cellStyle name="Millares 5 6 2" xfId="2327"/>
    <cellStyle name="Millares 5 6 2 2" xfId="2328"/>
    <cellStyle name="Millares 5 6 2 2 2" xfId="2329"/>
    <cellStyle name="Millares 5 6 2 3" xfId="2330"/>
    <cellStyle name="Millares 5 6 3" xfId="2331"/>
    <cellStyle name="Millares 5 6 3 2" xfId="2332"/>
    <cellStyle name="Millares 5 6 4" xfId="2333"/>
    <cellStyle name="Millares 5 7" xfId="2334"/>
    <cellStyle name="Millares 5 7 2" xfId="2335"/>
    <cellStyle name="Millares 5 7 2 2" xfId="2336"/>
    <cellStyle name="Millares 5 7 2 2 2" xfId="2337"/>
    <cellStyle name="Millares 5 7 2 3" xfId="2338"/>
    <cellStyle name="Millares 5 7 3" xfId="2339"/>
    <cellStyle name="Millares 5 7 3 2" xfId="2340"/>
    <cellStyle name="Millares 5 7 4" xfId="2341"/>
    <cellStyle name="Millares 5 8" xfId="2342"/>
    <cellStyle name="Millares 5 9" xfId="2343"/>
    <cellStyle name="Millares 5_Flujo de Caja 2011 Definitivo" xfId="2344"/>
    <cellStyle name="Millares 6" xfId="2345"/>
    <cellStyle name="Millares 6 2" xfId="2346"/>
    <cellStyle name="Millares 6 3" xfId="5383"/>
    <cellStyle name="Millares 7" xfId="2347"/>
    <cellStyle name="Millares 7 2" xfId="2348"/>
    <cellStyle name="Millares 7 2 2" xfId="2349"/>
    <cellStyle name="Millares 7 2 2 2" xfId="2350"/>
    <cellStyle name="Millares 7 2 2 2 2" xfId="2351"/>
    <cellStyle name="Millares 7 2 2 2 2 2" xfId="2352"/>
    <cellStyle name="Millares 7 2 2 2 2 2 2" xfId="2353"/>
    <cellStyle name="Millares 7 2 2 2 2 3" xfId="2354"/>
    <cellStyle name="Millares 7 2 2 2 3" xfId="2355"/>
    <cellStyle name="Millares 7 2 2 2 3 2" xfId="2356"/>
    <cellStyle name="Millares 7 2 2 2 4" xfId="2357"/>
    <cellStyle name="Millares 7 2 2 3" xfId="2358"/>
    <cellStyle name="Millares 7 2 2 3 2" xfId="2359"/>
    <cellStyle name="Millares 7 2 2 3 2 2" xfId="2360"/>
    <cellStyle name="Millares 7 2 2 3 2 2 2" xfId="2361"/>
    <cellStyle name="Millares 7 2 2 3 2 3" xfId="2362"/>
    <cellStyle name="Millares 7 2 2 3 3" xfId="2363"/>
    <cellStyle name="Millares 7 2 2 3 3 2" xfId="2364"/>
    <cellStyle name="Millares 7 2 2 3 4" xfId="2365"/>
    <cellStyle name="Millares 7 2 2 4" xfId="2366"/>
    <cellStyle name="Millares 7 2 2 4 2" xfId="2367"/>
    <cellStyle name="Millares 7 2 2 4 2 2" xfId="2368"/>
    <cellStyle name="Millares 7 2 2 4 2 2 2" xfId="2369"/>
    <cellStyle name="Millares 7 2 2 4 2 3" xfId="2370"/>
    <cellStyle name="Millares 7 2 2 4 3" xfId="2371"/>
    <cellStyle name="Millares 7 2 2 4 3 2" xfId="2372"/>
    <cellStyle name="Millares 7 2 2 4 4" xfId="2373"/>
    <cellStyle name="Millares 7 2 2 5" xfId="2374"/>
    <cellStyle name="Millares 7 2 2 5 2" xfId="2375"/>
    <cellStyle name="Millares 7 2 2 5 2 2" xfId="2376"/>
    <cellStyle name="Millares 7 2 2 5 3" xfId="2377"/>
    <cellStyle name="Millares 7 2 2 6" xfId="2378"/>
    <cellStyle name="Millares 7 2 2 6 2" xfId="2379"/>
    <cellStyle name="Millares 7 2 2 7" xfId="2380"/>
    <cellStyle name="Millares 7 2 3" xfId="2381"/>
    <cellStyle name="Millares 7 2 3 2" xfId="2382"/>
    <cellStyle name="Millares 7 2 3 2 2" xfId="2383"/>
    <cellStyle name="Millares 7 2 3 2 2 2" xfId="2384"/>
    <cellStyle name="Millares 7 2 3 2 3" xfId="2385"/>
    <cellStyle name="Millares 7 2 3 3" xfId="2386"/>
    <cellStyle name="Millares 7 2 3 3 2" xfId="2387"/>
    <cellStyle name="Millares 7 2 3 4" xfId="2388"/>
    <cellStyle name="Millares 7 2 4" xfId="2389"/>
    <cellStyle name="Millares 7 2 4 2" xfId="2390"/>
    <cellStyle name="Millares 7 2 4 2 2" xfId="2391"/>
    <cellStyle name="Millares 7 2 4 2 2 2" xfId="2392"/>
    <cellStyle name="Millares 7 2 4 2 3" xfId="2393"/>
    <cellStyle name="Millares 7 2 4 3" xfId="2394"/>
    <cellStyle name="Millares 7 2 4 3 2" xfId="2395"/>
    <cellStyle name="Millares 7 2 4 4" xfId="2396"/>
    <cellStyle name="Millares 7 2 5" xfId="2397"/>
    <cellStyle name="Millares 7 2 5 2" xfId="2398"/>
    <cellStyle name="Millares 7 2 5 2 2" xfId="2399"/>
    <cellStyle name="Millares 7 2 5 2 2 2" xfId="2400"/>
    <cellStyle name="Millares 7 2 5 2 3" xfId="2401"/>
    <cellStyle name="Millares 7 2 5 3" xfId="2402"/>
    <cellStyle name="Millares 7 2 5 3 2" xfId="2403"/>
    <cellStyle name="Millares 7 2 5 4" xfId="2404"/>
    <cellStyle name="Millares 7 2 6" xfId="2405"/>
    <cellStyle name="Millares 7 2 6 2" xfId="2406"/>
    <cellStyle name="Millares 7 2 6 2 2" xfId="2407"/>
    <cellStyle name="Millares 7 2 6 3" xfId="2408"/>
    <cellStyle name="Millares 7 2 7" xfId="2409"/>
    <cellStyle name="Millares 7 2 7 2" xfId="2410"/>
    <cellStyle name="Millares 7 2 8" xfId="2411"/>
    <cellStyle name="Millares 7 3" xfId="2412"/>
    <cellStyle name="Millares 7 3 2" xfId="2413"/>
    <cellStyle name="Millares 7 3 2 2" xfId="2414"/>
    <cellStyle name="Millares 7 3 2 2 2" xfId="2415"/>
    <cellStyle name="Millares 7 3 2 2 2 2" xfId="2416"/>
    <cellStyle name="Millares 7 3 2 2 3" xfId="2417"/>
    <cellStyle name="Millares 7 3 2 3" xfId="2418"/>
    <cellStyle name="Millares 7 3 2 3 2" xfId="2419"/>
    <cellStyle name="Millares 7 3 2 4" xfId="2420"/>
    <cellStyle name="Millares 7 3 3" xfId="2421"/>
    <cellStyle name="Millares 7 3 3 2" xfId="2422"/>
    <cellStyle name="Millares 7 3 3 2 2" xfId="2423"/>
    <cellStyle name="Millares 7 3 3 2 2 2" xfId="2424"/>
    <cellStyle name="Millares 7 3 3 2 3" xfId="2425"/>
    <cellStyle name="Millares 7 3 3 3" xfId="2426"/>
    <cellStyle name="Millares 7 3 3 3 2" xfId="2427"/>
    <cellStyle name="Millares 7 3 3 4" xfId="2428"/>
    <cellStyle name="Millares 7 3 4" xfId="2429"/>
    <cellStyle name="Millares 7 3 4 2" xfId="2430"/>
    <cellStyle name="Millares 7 3 4 2 2" xfId="2431"/>
    <cellStyle name="Millares 7 3 4 2 2 2" xfId="2432"/>
    <cellStyle name="Millares 7 3 4 2 3" xfId="2433"/>
    <cellStyle name="Millares 7 3 4 3" xfId="2434"/>
    <cellStyle name="Millares 7 3 4 3 2" xfId="2435"/>
    <cellStyle name="Millares 7 3 4 4" xfId="2436"/>
    <cellStyle name="Millares 7 3 5" xfId="2437"/>
    <cellStyle name="Millares 7 3 5 2" xfId="2438"/>
    <cellStyle name="Millares 7 3 5 2 2" xfId="2439"/>
    <cellStyle name="Millares 7 3 5 2 2 2" xfId="2440"/>
    <cellStyle name="Millares 7 3 5 2 3" xfId="2441"/>
    <cellStyle name="Millares 7 3 5 3" xfId="2442"/>
    <cellStyle name="Millares 7 3 5 3 2" xfId="2443"/>
    <cellStyle name="Millares 7 3 5 4" xfId="2444"/>
    <cellStyle name="Millares 7 3 6" xfId="2445"/>
    <cellStyle name="Millares 7 3 6 2" xfId="2446"/>
    <cellStyle name="Millares 7 3 6 2 2" xfId="2447"/>
    <cellStyle name="Millares 7 3 6 3" xfId="2448"/>
    <cellStyle name="Millares 7 3 7" xfId="2449"/>
    <cellStyle name="Millares 7 3 7 2" xfId="2450"/>
    <cellStyle name="Millares 7 3 8" xfId="2451"/>
    <cellStyle name="Millares 7 4" xfId="2452"/>
    <cellStyle name="Millares 7 4 2" xfId="2453"/>
    <cellStyle name="Millares 7 4 2 2" xfId="2454"/>
    <cellStyle name="Millares 7 4 2 2 2" xfId="2455"/>
    <cellStyle name="Millares 7 4 2 3" xfId="2456"/>
    <cellStyle name="Millares 7 4 3" xfId="2457"/>
    <cellStyle name="Millares 7 4 3 2" xfId="2458"/>
    <cellStyle name="Millares 7 4 4" xfId="2459"/>
    <cellStyle name="Millares 7 5" xfId="2460"/>
    <cellStyle name="Millares 7 5 2" xfId="2461"/>
    <cellStyle name="Millares 7 5 2 2" xfId="2462"/>
    <cellStyle name="Millares 7 5 2 2 2" xfId="2463"/>
    <cellStyle name="Millares 7 5 2 3" xfId="2464"/>
    <cellStyle name="Millares 7 5 3" xfId="2465"/>
    <cellStyle name="Millares 7 5 3 2" xfId="2466"/>
    <cellStyle name="Millares 7 5 4" xfId="2467"/>
    <cellStyle name="Millares 7 6" xfId="2468"/>
    <cellStyle name="Millares 7 6 2" xfId="2469"/>
    <cellStyle name="Millares 7 6 2 2" xfId="2470"/>
    <cellStyle name="Millares 7 6 2 2 2" xfId="2471"/>
    <cellStyle name="Millares 7 6 2 3" xfId="2472"/>
    <cellStyle name="Millares 7 6 3" xfId="2473"/>
    <cellStyle name="Millares 7 6 3 2" xfId="2474"/>
    <cellStyle name="Millares 7 6 4" xfId="2475"/>
    <cellStyle name="Millares 7 7" xfId="2476"/>
    <cellStyle name="Millares 7 7 2" xfId="2477"/>
    <cellStyle name="Millares 7 7 2 2" xfId="2478"/>
    <cellStyle name="Millares 7 7 3" xfId="2479"/>
    <cellStyle name="Millares 7 8" xfId="2480"/>
    <cellStyle name="Millares 7 8 2" xfId="2481"/>
    <cellStyle name="Millares 7 9" xfId="2482"/>
    <cellStyle name="Millares 8" xfId="2483"/>
    <cellStyle name="Millares 8 2" xfId="2484"/>
    <cellStyle name="Millares 8 2 2" xfId="2485"/>
    <cellStyle name="Millares 8 2 2 2" xfId="2486"/>
    <cellStyle name="Millares 8 2 2 2 2" xfId="2487"/>
    <cellStyle name="Millares 8 2 2 2 2 2" xfId="2488"/>
    <cellStyle name="Millares 8 2 2 2 3" xfId="2489"/>
    <cellStyle name="Millares 8 2 2 3" xfId="2490"/>
    <cellStyle name="Millares 8 2 2 3 2" xfId="2491"/>
    <cellStyle name="Millares 8 2 2 4" xfId="2492"/>
    <cellStyle name="Millares 8 2 3" xfId="2493"/>
    <cellStyle name="Millares 8 2 3 2" xfId="2494"/>
    <cellStyle name="Millares 8 2 3 2 2" xfId="2495"/>
    <cellStyle name="Millares 8 2 3 2 2 2" xfId="2496"/>
    <cellStyle name="Millares 8 2 3 2 3" xfId="2497"/>
    <cellStyle name="Millares 8 2 3 3" xfId="2498"/>
    <cellStyle name="Millares 8 2 3 3 2" xfId="2499"/>
    <cellStyle name="Millares 8 2 3 4" xfId="2500"/>
    <cellStyle name="Millares 8 2 4" xfId="2501"/>
    <cellStyle name="Millares 8 2 4 2" xfId="2502"/>
    <cellStyle name="Millares 8 2 4 2 2" xfId="2503"/>
    <cellStyle name="Millares 8 2 4 2 2 2" xfId="2504"/>
    <cellStyle name="Millares 8 2 4 2 3" xfId="2505"/>
    <cellStyle name="Millares 8 2 4 3" xfId="2506"/>
    <cellStyle name="Millares 8 2 4 3 2" xfId="2507"/>
    <cellStyle name="Millares 8 2 4 4" xfId="2508"/>
    <cellStyle name="Millares 8 2 5" xfId="2509"/>
    <cellStyle name="Millares 8 2 5 2" xfId="2510"/>
    <cellStyle name="Millares 8 2 5 2 2" xfId="2511"/>
    <cellStyle name="Millares 8 2 5 3" xfId="2512"/>
    <cellStyle name="Millares 8 2 6" xfId="2513"/>
    <cellStyle name="Millares 8 2 6 2" xfId="2514"/>
    <cellStyle name="Millares 8 2 7" xfId="2515"/>
    <cellStyle name="Millares 8 3" xfId="2516"/>
    <cellStyle name="Millares 8 3 2" xfId="2517"/>
    <cellStyle name="Millares 8 3 2 2" xfId="2518"/>
    <cellStyle name="Millares 8 3 2 2 2" xfId="2519"/>
    <cellStyle name="Millares 8 3 2 3" xfId="2520"/>
    <cellStyle name="Millares 8 3 3" xfId="2521"/>
    <cellStyle name="Millares 8 3 3 2" xfId="2522"/>
    <cellStyle name="Millares 8 3 4" xfId="2523"/>
    <cellStyle name="Millares 8 4" xfId="2524"/>
    <cellStyle name="Millares 8 4 2" xfId="2525"/>
    <cellStyle name="Millares 8 4 2 2" xfId="2526"/>
    <cellStyle name="Millares 8 4 2 2 2" xfId="2527"/>
    <cellStyle name="Millares 8 4 2 3" xfId="2528"/>
    <cellStyle name="Millares 8 4 3" xfId="2529"/>
    <cellStyle name="Millares 8 4 3 2" xfId="2530"/>
    <cellStyle name="Millares 8 4 4" xfId="2531"/>
    <cellStyle name="Millares 8 5" xfId="2532"/>
    <cellStyle name="Millares 8 5 2" xfId="2533"/>
    <cellStyle name="Millares 8 5 2 2" xfId="2534"/>
    <cellStyle name="Millares 8 5 2 2 2" xfId="2535"/>
    <cellStyle name="Millares 8 5 2 3" xfId="2536"/>
    <cellStyle name="Millares 8 5 3" xfId="2537"/>
    <cellStyle name="Millares 8 5 3 2" xfId="2538"/>
    <cellStyle name="Millares 8 5 4" xfId="2539"/>
    <cellStyle name="Millares 8 6" xfId="2540"/>
    <cellStyle name="Millares 8 6 2" xfId="2541"/>
    <cellStyle name="Millares 8 6 2 2" xfId="2542"/>
    <cellStyle name="Millares 8 6 3" xfId="2543"/>
    <cellStyle name="Millares 8 7" xfId="2544"/>
    <cellStyle name="Millares 8 7 2" xfId="2545"/>
    <cellStyle name="Millares 8 8" xfId="2546"/>
    <cellStyle name="Millares 9" xfId="2547"/>
    <cellStyle name="Millares 9 2" xfId="2548"/>
    <cellStyle name="Millares 9 2 2" xfId="2549"/>
    <cellStyle name="Millares 9 2 2 2" xfId="2550"/>
    <cellStyle name="Millares 9 2 2 2 2" xfId="2551"/>
    <cellStyle name="Millares 9 2 2 2 2 2" xfId="2552"/>
    <cellStyle name="Millares 9 2 2 2 3" xfId="2553"/>
    <cellStyle name="Millares 9 2 2 3" xfId="2554"/>
    <cellStyle name="Millares 9 2 2 3 2" xfId="2555"/>
    <cellStyle name="Millares 9 2 2 4" xfId="2556"/>
    <cellStyle name="Millares 9 2 3" xfId="2557"/>
    <cellStyle name="Millares 9 2 3 2" xfId="2558"/>
    <cellStyle name="Millares 9 2 3 2 2" xfId="2559"/>
    <cellStyle name="Millares 9 2 3 2 2 2" xfId="2560"/>
    <cellStyle name="Millares 9 2 3 2 3" xfId="2561"/>
    <cellStyle name="Millares 9 2 3 3" xfId="2562"/>
    <cellStyle name="Millares 9 2 3 3 2" xfId="2563"/>
    <cellStyle name="Millares 9 2 3 4" xfId="2564"/>
    <cellStyle name="Millares 9 2 4" xfId="2565"/>
    <cellStyle name="Millares 9 2 4 2" xfId="2566"/>
    <cellStyle name="Millares 9 2 4 2 2" xfId="2567"/>
    <cellStyle name="Millares 9 2 4 2 2 2" xfId="2568"/>
    <cellStyle name="Millares 9 2 4 2 3" xfId="2569"/>
    <cellStyle name="Millares 9 2 4 3" xfId="2570"/>
    <cellStyle name="Millares 9 2 4 3 2" xfId="2571"/>
    <cellStyle name="Millares 9 2 4 4" xfId="2572"/>
    <cellStyle name="Millares 9 2 5" xfId="2573"/>
    <cellStyle name="Millares 9 2 5 2" xfId="2574"/>
    <cellStyle name="Millares 9 2 5 2 2" xfId="2575"/>
    <cellStyle name="Millares 9 2 5 3" xfId="2576"/>
    <cellStyle name="Millares 9 2 6" xfId="2577"/>
    <cellStyle name="Millares 9 2 6 2" xfId="2578"/>
    <cellStyle name="Millares 9 2 7" xfId="2579"/>
    <cellStyle name="Millares 9 3" xfId="2580"/>
    <cellStyle name="Millares 9 3 2" xfId="2581"/>
    <cellStyle name="Millares 9 3 2 2" xfId="2582"/>
    <cellStyle name="Millares 9 3 2 2 2" xfId="2583"/>
    <cellStyle name="Millares 9 3 2 3" xfId="2584"/>
    <cellStyle name="Millares 9 3 3" xfId="2585"/>
    <cellStyle name="Millares 9 3 3 2" xfId="2586"/>
    <cellStyle name="Millares 9 3 4" xfId="2587"/>
    <cellStyle name="Millares 9 4" xfId="2588"/>
    <cellStyle name="Millares 9 4 2" xfId="2589"/>
    <cellStyle name="Millares 9 4 2 2" xfId="2590"/>
    <cellStyle name="Millares 9 4 2 2 2" xfId="2591"/>
    <cellStyle name="Millares 9 4 2 3" xfId="2592"/>
    <cellStyle name="Millares 9 4 3" xfId="2593"/>
    <cellStyle name="Millares 9 4 3 2" xfId="2594"/>
    <cellStyle name="Millares 9 4 4" xfId="2595"/>
    <cellStyle name="Millares 9 5" xfId="2596"/>
    <cellStyle name="Millares 9 5 2" xfId="2597"/>
    <cellStyle name="Millares 9 5 2 2" xfId="2598"/>
    <cellStyle name="Millares 9 5 2 2 2" xfId="2599"/>
    <cellStyle name="Millares 9 5 2 3" xfId="2600"/>
    <cellStyle name="Millares 9 5 3" xfId="2601"/>
    <cellStyle name="Millares 9 5 3 2" xfId="2602"/>
    <cellStyle name="Millares 9 5 4" xfId="2603"/>
    <cellStyle name="Millares 9 6" xfId="2604"/>
    <cellStyle name="Millares 9 6 2" xfId="2605"/>
    <cellStyle name="Millares 9 6 2 2" xfId="2606"/>
    <cellStyle name="Millares 9 6 3" xfId="2607"/>
    <cellStyle name="Millares 9 7" xfId="2608"/>
    <cellStyle name="Millares 9 7 2" xfId="2609"/>
    <cellStyle name="Millares 9 8" xfId="2610"/>
    <cellStyle name="Moneda 10" xfId="2611"/>
    <cellStyle name="Moneda 10 2" xfId="2612"/>
    <cellStyle name="Moneda 10 2 2" xfId="2613"/>
    <cellStyle name="Moneda 10 2 3" xfId="2614"/>
    <cellStyle name="Moneda 10 3" xfId="2615"/>
    <cellStyle name="Moneda 10 4" xfId="2616"/>
    <cellStyle name="Moneda 10 5" xfId="2617"/>
    <cellStyle name="Moneda 11" xfId="2618"/>
    <cellStyle name="Moneda 11 2" xfId="2619"/>
    <cellStyle name="Moneda 11 2 2" xfId="2620"/>
    <cellStyle name="Moneda 11 2 3" xfId="2621"/>
    <cellStyle name="Moneda 11 3" xfId="2622"/>
    <cellStyle name="Moneda 11 4" xfId="2623"/>
    <cellStyle name="Moneda 11 5" xfId="2624"/>
    <cellStyle name="Moneda 12" xfId="2625"/>
    <cellStyle name="Moneda 12 2" xfId="2626"/>
    <cellStyle name="Moneda 12 3" xfId="2627"/>
    <cellStyle name="Moneda 12 4" xfId="2628"/>
    <cellStyle name="Moneda 13" xfId="2629"/>
    <cellStyle name="Moneda 13 2" xfId="2630"/>
    <cellStyle name="Moneda 13 3" xfId="2631"/>
    <cellStyle name="Moneda 13 4" xfId="5082"/>
    <cellStyle name="Moneda 14" xfId="2632"/>
    <cellStyle name="Moneda 14 2" xfId="2633"/>
    <cellStyle name="Moneda 14 3" xfId="5083"/>
    <cellStyle name="Moneda 15" xfId="2634"/>
    <cellStyle name="Moneda 15 2" xfId="2635"/>
    <cellStyle name="Moneda 15 3" xfId="2636"/>
    <cellStyle name="Moneda 15 4" xfId="2637"/>
    <cellStyle name="Moneda 16" xfId="2638"/>
    <cellStyle name="Moneda 17" xfId="2639"/>
    <cellStyle name="Moneda 18" xfId="2640"/>
    <cellStyle name="Moneda 19" xfId="2641"/>
    <cellStyle name="Moneda 2" xfId="2642"/>
    <cellStyle name="Moneda 2 10" xfId="2643"/>
    <cellStyle name="Moneda 2 10 2" xfId="2644"/>
    <cellStyle name="Moneda 2 10 3" xfId="2645"/>
    <cellStyle name="Moneda 2 11" xfId="2646"/>
    <cellStyle name="Moneda 2 12" xfId="2647"/>
    <cellStyle name="Moneda 2 12 2" xfId="2648"/>
    <cellStyle name="Moneda 2 12 3" xfId="2649"/>
    <cellStyle name="Moneda 2 12 4" xfId="5084"/>
    <cellStyle name="Moneda 2 13" xfId="2650"/>
    <cellStyle name="Moneda 2 13 2" xfId="2651"/>
    <cellStyle name="Moneda 2 14" xfId="2652"/>
    <cellStyle name="Moneda 2 15" xfId="5384"/>
    <cellStyle name="Moneda 2 2" xfId="2653"/>
    <cellStyle name="Moneda 2 2 2" xfId="2654"/>
    <cellStyle name="Moneda 2 2 3" xfId="2655"/>
    <cellStyle name="Moneda 2 2 4" xfId="2656"/>
    <cellStyle name="Moneda 2 3" xfId="2657"/>
    <cellStyle name="Moneda 2 4" xfId="2658"/>
    <cellStyle name="Moneda 2 4 10" xfId="2659"/>
    <cellStyle name="Moneda 2 4 2" xfId="2660"/>
    <cellStyle name="Moneda 2 4 2 2" xfId="2661"/>
    <cellStyle name="Moneda 2 4 2 2 2" xfId="2662"/>
    <cellStyle name="Moneda 2 4 2 2 2 2" xfId="2663"/>
    <cellStyle name="Moneda 2 4 2 2 2 2 2" xfId="2664"/>
    <cellStyle name="Moneda 2 4 2 2 2 3" xfId="2665"/>
    <cellStyle name="Moneda 2 4 2 2 3" xfId="2666"/>
    <cellStyle name="Moneda 2 4 2 2 3 2" xfId="2667"/>
    <cellStyle name="Moneda 2 4 2 2 4" xfId="2668"/>
    <cellStyle name="Moneda 2 4 2 3" xfId="2669"/>
    <cellStyle name="Moneda 2 4 2 3 2" xfId="2670"/>
    <cellStyle name="Moneda 2 4 2 3 2 2" xfId="2671"/>
    <cellStyle name="Moneda 2 4 2 3 2 2 2" xfId="2672"/>
    <cellStyle name="Moneda 2 4 2 3 2 3" xfId="2673"/>
    <cellStyle name="Moneda 2 4 2 3 3" xfId="2674"/>
    <cellStyle name="Moneda 2 4 2 3 3 2" xfId="2675"/>
    <cellStyle name="Moneda 2 4 2 3 4" xfId="2676"/>
    <cellStyle name="Moneda 2 4 2 4" xfId="2677"/>
    <cellStyle name="Moneda 2 4 2 4 2" xfId="2678"/>
    <cellStyle name="Moneda 2 4 2 4 2 2" xfId="2679"/>
    <cellStyle name="Moneda 2 4 2 4 2 2 2" xfId="2680"/>
    <cellStyle name="Moneda 2 4 2 4 2 3" xfId="2681"/>
    <cellStyle name="Moneda 2 4 2 4 3" xfId="2682"/>
    <cellStyle name="Moneda 2 4 2 4 3 2" xfId="2683"/>
    <cellStyle name="Moneda 2 4 2 4 4" xfId="2684"/>
    <cellStyle name="Moneda 2 4 2 5" xfId="2685"/>
    <cellStyle name="Moneda 2 4 2 5 2" xfId="2686"/>
    <cellStyle name="Moneda 2 4 2 5 2 2" xfId="2687"/>
    <cellStyle name="Moneda 2 4 2 5 2 2 2" xfId="2688"/>
    <cellStyle name="Moneda 2 4 2 5 2 3" xfId="2689"/>
    <cellStyle name="Moneda 2 4 2 5 3" xfId="2690"/>
    <cellStyle name="Moneda 2 4 2 5 3 2" xfId="2691"/>
    <cellStyle name="Moneda 2 4 2 5 4" xfId="2692"/>
    <cellStyle name="Moneda 2 4 2 6" xfId="2693"/>
    <cellStyle name="Moneda 2 4 2 6 2" xfId="2694"/>
    <cellStyle name="Moneda 2 4 2 6 2 2" xfId="2695"/>
    <cellStyle name="Moneda 2 4 2 6 3" xfId="2696"/>
    <cellStyle name="Moneda 2 4 2 7" xfId="2697"/>
    <cellStyle name="Moneda 2 4 2 7 2" xfId="2698"/>
    <cellStyle name="Moneda 2 4 2 8" xfId="2699"/>
    <cellStyle name="Moneda 2 4 3" xfId="2700"/>
    <cellStyle name="Moneda 2 4 3 2" xfId="2701"/>
    <cellStyle name="Moneda 2 4 3 2 2" xfId="2702"/>
    <cellStyle name="Moneda 2 4 3 2 2 2" xfId="2703"/>
    <cellStyle name="Moneda 2 4 3 2 2 2 2" xfId="2704"/>
    <cellStyle name="Moneda 2 4 3 2 2 3" xfId="2705"/>
    <cellStyle name="Moneda 2 4 3 2 3" xfId="2706"/>
    <cellStyle name="Moneda 2 4 3 2 3 2" xfId="2707"/>
    <cellStyle name="Moneda 2 4 3 2 4" xfId="2708"/>
    <cellStyle name="Moneda 2 4 3 3" xfId="2709"/>
    <cellStyle name="Moneda 2 4 3 3 2" xfId="2710"/>
    <cellStyle name="Moneda 2 4 3 3 2 2" xfId="2711"/>
    <cellStyle name="Moneda 2 4 3 3 2 2 2" xfId="2712"/>
    <cellStyle name="Moneda 2 4 3 3 2 3" xfId="2713"/>
    <cellStyle name="Moneda 2 4 3 3 3" xfId="2714"/>
    <cellStyle name="Moneda 2 4 3 3 3 2" xfId="2715"/>
    <cellStyle name="Moneda 2 4 3 3 4" xfId="2716"/>
    <cellStyle name="Moneda 2 4 3 4" xfId="2717"/>
    <cellStyle name="Moneda 2 4 3 4 2" xfId="2718"/>
    <cellStyle name="Moneda 2 4 3 4 2 2" xfId="2719"/>
    <cellStyle name="Moneda 2 4 3 4 2 2 2" xfId="2720"/>
    <cellStyle name="Moneda 2 4 3 4 2 3" xfId="2721"/>
    <cellStyle name="Moneda 2 4 3 4 3" xfId="2722"/>
    <cellStyle name="Moneda 2 4 3 4 3 2" xfId="2723"/>
    <cellStyle name="Moneda 2 4 3 4 4" xfId="2724"/>
    <cellStyle name="Moneda 2 4 3 5" xfId="2725"/>
    <cellStyle name="Moneda 2 4 3 5 2" xfId="2726"/>
    <cellStyle name="Moneda 2 4 3 5 2 2" xfId="2727"/>
    <cellStyle name="Moneda 2 4 3 5 2 2 2" xfId="2728"/>
    <cellStyle name="Moneda 2 4 3 5 2 3" xfId="2729"/>
    <cellStyle name="Moneda 2 4 3 5 3" xfId="2730"/>
    <cellStyle name="Moneda 2 4 3 5 3 2" xfId="2731"/>
    <cellStyle name="Moneda 2 4 3 5 4" xfId="2732"/>
    <cellStyle name="Moneda 2 4 3 6" xfId="2733"/>
    <cellStyle name="Moneda 2 4 3 6 2" xfId="2734"/>
    <cellStyle name="Moneda 2 4 3 6 2 2" xfId="2735"/>
    <cellStyle name="Moneda 2 4 3 6 3" xfId="2736"/>
    <cellStyle name="Moneda 2 4 3 7" xfId="2737"/>
    <cellStyle name="Moneda 2 4 3 7 2" xfId="2738"/>
    <cellStyle name="Moneda 2 4 3 8" xfId="2739"/>
    <cellStyle name="Moneda 2 4 4" xfId="2740"/>
    <cellStyle name="Moneda 2 4 4 2" xfId="2741"/>
    <cellStyle name="Moneda 2 4 4 2 2" xfId="2742"/>
    <cellStyle name="Moneda 2 4 4 2 2 2" xfId="2743"/>
    <cellStyle name="Moneda 2 4 4 2 3" xfId="2744"/>
    <cellStyle name="Moneda 2 4 4 3" xfId="2745"/>
    <cellStyle name="Moneda 2 4 4 3 2" xfId="2746"/>
    <cellStyle name="Moneda 2 4 4 4" xfId="2747"/>
    <cellStyle name="Moneda 2 4 5" xfId="2748"/>
    <cellStyle name="Moneda 2 4 5 2" xfId="2749"/>
    <cellStyle name="Moneda 2 4 5 2 2" xfId="2750"/>
    <cellStyle name="Moneda 2 4 5 2 2 2" xfId="2751"/>
    <cellStyle name="Moneda 2 4 5 2 3" xfId="2752"/>
    <cellStyle name="Moneda 2 4 5 3" xfId="2753"/>
    <cellStyle name="Moneda 2 4 5 3 2" xfId="2754"/>
    <cellStyle name="Moneda 2 4 5 4" xfId="2755"/>
    <cellStyle name="Moneda 2 4 6" xfId="2756"/>
    <cellStyle name="Moneda 2 4 6 2" xfId="2757"/>
    <cellStyle name="Moneda 2 4 6 2 2" xfId="2758"/>
    <cellStyle name="Moneda 2 4 6 2 2 2" xfId="2759"/>
    <cellStyle name="Moneda 2 4 6 2 3" xfId="2760"/>
    <cellStyle name="Moneda 2 4 6 3" xfId="2761"/>
    <cellStyle name="Moneda 2 4 6 3 2" xfId="2762"/>
    <cellStyle name="Moneda 2 4 6 4" xfId="2763"/>
    <cellStyle name="Moneda 2 4 7" xfId="2764"/>
    <cellStyle name="Moneda 2 4 7 2" xfId="2765"/>
    <cellStyle name="Moneda 2 4 7 2 2" xfId="2766"/>
    <cellStyle name="Moneda 2 4 7 2 2 2" xfId="2767"/>
    <cellStyle name="Moneda 2 4 7 2 3" xfId="2768"/>
    <cellStyle name="Moneda 2 4 7 3" xfId="2769"/>
    <cellStyle name="Moneda 2 4 7 3 2" xfId="2770"/>
    <cellStyle name="Moneda 2 4 7 4" xfId="2771"/>
    <cellStyle name="Moneda 2 4 8" xfId="2772"/>
    <cellStyle name="Moneda 2 4 8 2" xfId="2773"/>
    <cellStyle name="Moneda 2 4 8 2 2" xfId="2774"/>
    <cellStyle name="Moneda 2 4 8 3" xfId="2775"/>
    <cellStyle name="Moneda 2 4 9" xfId="2776"/>
    <cellStyle name="Moneda 2 4 9 2" xfId="2777"/>
    <cellStyle name="Moneda 2 5" xfId="2778"/>
    <cellStyle name="Moneda 2 5 2" xfId="2779"/>
    <cellStyle name="Moneda 2 5 2 2" xfId="2780"/>
    <cellStyle name="Moneda 2 5 2 2 2" xfId="2781"/>
    <cellStyle name="Moneda 2 5 2 2 2 2" xfId="2782"/>
    <cellStyle name="Moneda 2 5 2 2 3" xfId="2783"/>
    <cellStyle name="Moneda 2 5 2 3" xfId="2784"/>
    <cellStyle name="Moneda 2 5 2 3 2" xfId="2785"/>
    <cellStyle name="Moneda 2 5 2 4" xfId="2786"/>
    <cellStyle name="Moneda 2 5 3" xfId="2787"/>
    <cellStyle name="Moneda 2 5 3 2" xfId="2788"/>
    <cellStyle name="Moneda 2 5 3 2 2" xfId="2789"/>
    <cellStyle name="Moneda 2 5 3 2 2 2" xfId="2790"/>
    <cellStyle name="Moneda 2 5 3 2 3" xfId="2791"/>
    <cellStyle name="Moneda 2 5 3 3" xfId="2792"/>
    <cellStyle name="Moneda 2 5 3 3 2" xfId="2793"/>
    <cellStyle name="Moneda 2 5 3 4" xfId="2794"/>
    <cellStyle name="Moneda 2 5 4" xfId="2795"/>
    <cellStyle name="Moneda 2 5 4 2" xfId="2796"/>
    <cellStyle name="Moneda 2 5 4 2 2" xfId="2797"/>
    <cellStyle name="Moneda 2 5 4 2 2 2" xfId="2798"/>
    <cellStyle name="Moneda 2 5 4 2 3" xfId="2799"/>
    <cellStyle name="Moneda 2 5 4 3" xfId="2800"/>
    <cellStyle name="Moneda 2 5 4 3 2" xfId="2801"/>
    <cellStyle name="Moneda 2 5 4 4" xfId="2802"/>
    <cellStyle name="Moneda 2 5 5" xfId="2803"/>
    <cellStyle name="Moneda 2 5 5 2" xfId="2804"/>
    <cellStyle name="Moneda 2 5 5 2 2" xfId="2805"/>
    <cellStyle name="Moneda 2 5 5 2 2 2" xfId="2806"/>
    <cellStyle name="Moneda 2 5 5 2 3" xfId="2807"/>
    <cellStyle name="Moneda 2 5 5 3" xfId="2808"/>
    <cellStyle name="Moneda 2 5 5 3 2" xfId="2809"/>
    <cellStyle name="Moneda 2 5 5 4" xfId="2810"/>
    <cellStyle name="Moneda 2 5 6" xfId="2811"/>
    <cellStyle name="Moneda 2 5 6 2" xfId="2812"/>
    <cellStyle name="Moneda 2 5 6 2 2" xfId="2813"/>
    <cellStyle name="Moneda 2 5 6 3" xfId="2814"/>
    <cellStyle name="Moneda 2 5 7" xfId="2815"/>
    <cellStyle name="Moneda 2 6" xfId="2816"/>
    <cellStyle name="Moneda 2 6 2" xfId="2817"/>
    <cellStyle name="Moneda 2 6 2 2" xfId="2818"/>
    <cellStyle name="Moneda 2 6 2 2 2" xfId="2819"/>
    <cellStyle name="Moneda 2 6 2 2 2 2" xfId="2820"/>
    <cellStyle name="Moneda 2 6 2 2 3" xfId="2821"/>
    <cellStyle name="Moneda 2 6 2 3" xfId="2822"/>
    <cellStyle name="Moneda 2 6 2 3 2" xfId="2823"/>
    <cellStyle name="Moneda 2 6 2 4" xfId="2824"/>
    <cellStyle name="Moneda 2 6 3" xfId="2825"/>
    <cellStyle name="Moneda 2 6 3 2" xfId="2826"/>
    <cellStyle name="Moneda 2 6 3 2 2" xfId="2827"/>
    <cellStyle name="Moneda 2 6 3 2 2 2" xfId="2828"/>
    <cellStyle name="Moneda 2 6 3 2 3" xfId="2829"/>
    <cellStyle name="Moneda 2 6 3 3" xfId="2830"/>
    <cellStyle name="Moneda 2 6 3 3 2" xfId="2831"/>
    <cellStyle name="Moneda 2 6 3 4" xfId="2832"/>
    <cellStyle name="Moneda 2 6 4" xfId="2833"/>
    <cellStyle name="Moneda 2 6 4 2" xfId="2834"/>
    <cellStyle name="Moneda 2 6 4 2 2" xfId="2835"/>
    <cellStyle name="Moneda 2 6 4 2 2 2" xfId="2836"/>
    <cellStyle name="Moneda 2 6 4 2 3" xfId="2837"/>
    <cellStyle name="Moneda 2 6 4 3" xfId="2838"/>
    <cellStyle name="Moneda 2 6 4 3 2" xfId="2839"/>
    <cellStyle name="Moneda 2 6 4 4" xfId="2840"/>
    <cellStyle name="Moneda 2 6 5" xfId="2841"/>
    <cellStyle name="Moneda 2 6 5 2" xfId="2842"/>
    <cellStyle name="Moneda 2 6 5 2 2" xfId="2843"/>
    <cellStyle name="Moneda 2 6 5 3" xfId="2844"/>
    <cellStyle name="Moneda 2 6 6" xfId="2845"/>
    <cellStyle name="Moneda 2 6 6 2" xfId="2846"/>
    <cellStyle name="Moneda 2 6 7" xfId="2847"/>
    <cellStyle name="Moneda 2 7" xfId="2848"/>
    <cellStyle name="Moneda 2 7 2" xfId="2849"/>
    <cellStyle name="Moneda 2 7 2 2" xfId="2850"/>
    <cellStyle name="Moneda 2 7 3" xfId="2851"/>
    <cellStyle name="Moneda 2 7 3 2" xfId="2852"/>
    <cellStyle name="Moneda 2 7 4" xfId="2853"/>
    <cellStyle name="Moneda 2 8" xfId="2854"/>
    <cellStyle name="Moneda 2 8 2" xfId="2855"/>
    <cellStyle name="Moneda 2 8 3" xfId="2856"/>
    <cellStyle name="Moneda 2 8 4" xfId="2857"/>
    <cellStyle name="Moneda 2 8 4 2" xfId="2858"/>
    <cellStyle name="Moneda 2 9" xfId="2859"/>
    <cellStyle name="Moneda 2 9 2" xfId="2860"/>
    <cellStyle name="Moneda 2 9 3" xfId="2861"/>
    <cellStyle name="Moneda 2_Flujo de Caja 2011 Definitivo" xfId="2862"/>
    <cellStyle name="Moneda 3" xfId="2863"/>
    <cellStyle name="Moneda 3 10" xfId="2864"/>
    <cellStyle name="Moneda 3 10 2" xfId="2865"/>
    <cellStyle name="Moneda 3 10 3" xfId="2866"/>
    <cellStyle name="Moneda 3 11" xfId="2867"/>
    <cellStyle name="Moneda 3 2" xfId="2868"/>
    <cellStyle name="Moneda 3 2 2" xfId="2869"/>
    <cellStyle name="Moneda 3 2 2 2" xfId="2870"/>
    <cellStyle name="Moneda 3 2 2 2 2" xfId="2871"/>
    <cellStyle name="Moneda 3 2 2 2 2 2" xfId="2872"/>
    <cellStyle name="Moneda 3 2 2 2 2 2 2" xfId="2873"/>
    <cellStyle name="Moneda 3 2 2 2 2 3" xfId="2874"/>
    <cellStyle name="Moneda 3 2 2 2 3" xfId="2875"/>
    <cellStyle name="Moneda 3 2 2 2 3 2" xfId="2876"/>
    <cellStyle name="Moneda 3 2 2 2 4" xfId="2877"/>
    <cellStyle name="Moneda 3 2 2 3" xfId="2878"/>
    <cellStyle name="Moneda 3 2 2 3 2" xfId="2879"/>
    <cellStyle name="Moneda 3 2 2 3 2 2" xfId="2880"/>
    <cellStyle name="Moneda 3 2 2 3 2 2 2" xfId="2881"/>
    <cellStyle name="Moneda 3 2 2 3 2 3" xfId="2882"/>
    <cellStyle name="Moneda 3 2 2 3 3" xfId="2883"/>
    <cellStyle name="Moneda 3 2 2 3 3 2" xfId="2884"/>
    <cellStyle name="Moneda 3 2 2 3 4" xfId="2885"/>
    <cellStyle name="Moneda 3 2 2 4" xfId="2886"/>
    <cellStyle name="Moneda 3 2 2 4 2" xfId="2887"/>
    <cellStyle name="Moneda 3 2 2 4 2 2" xfId="2888"/>
    <cellStyle name="Moneda 3 2 2 4 2 2 2" xfId="2889"/>
    <cellStyle name="Moneda 3 2 2 4 2 3" xfId="2890"/>
    <cellStyle name="Moneda 3 2 2 4 3" xfId="2891"/>
    <cellStyle name="Moneda 3 2 2 4 3 2" xfId="2892"/>
    <cellStyle name="Moneda 3 2 2 4 4" xfId="2893"/>
    <cellStyle name="Moneda 3 2 2 5" xfId="2894"/>
    <cellStyle name="Moneda 3 2 2 5 2" xfId="2895"/>
    <cellStyle name="Moneda 3 2 2 5 2 2" xfId="2896"/>
    <cellStyle name="Moneda 3 2 2 5 2 2 2" xfId="2897"/>
    <cellStyle name="Moneda 3 2 2 5 2 3" xfId="2898"/>
    <cellStyle name="Moneda 3 2 2 5 3" xfId="2899"/>
    <cellStyle name="Moneda 3 2 2 5 3 2" xfId="2900"/>
    <cellStyle name="Moneda 3 2 2 5 4" xfId="2901"/>
    <cellStyle name="Moneda 3 2 2 6" xfId="2902"/>
    <cellStyle name="Moneda 3 2 2 6 2" xfId="2903"/>
    <cellStyle name="Moneda 3 2 2 6 2 2" xfId="2904"/>
    <cellStyle name="Moneda 3 2 2 6 3" xfId="2905"/>
    <cellStyle name="Moneda 3 2 2 7" xfId="2906"/>
    <cellStyle name="Moneda 3 2 2 7 2" xfId="2907"/>
    <cellStyle name="Moneda 3 2 2 8" xfId="2908"/>
    <cellStyle name="Moneda 3 2 3" xfId="2909"/>
    <cellStyle name="Moneda 3 2 3 2" xfId="2910"/>
    <cellStyle name="Moneda 3 2 3 2 2" xfId="2911"/>
    <cellStyle name="Moneda 3 2 3 2 2 2" xfId="2912"/>
    <cellStyle name="Moneda 3 2 3 2 2 2 2" xfId="2913"/>
    <cellStyle name="Moneda 3 2 3 2 2 3" xfId="2914"/>
    <cellStyle name="Moneda 3 2 3 2 3" xfId="2915"/>
    <cellStyle name="Moneda 3 2 3 2 3 2" xfId="2916"/>
    <cellStyle name="Moneda 3 2 3 2 4" xfId="2917"/>
    <cellStyle name="Moneda 3 2 3 3" xfId="2918"/>
    <cellStyle name="Moneda 3 2 3 3 2" xfId="2919"/>
    <cellStyle name="Moneda 3 2 3 3 2 2" xfId="2920"/>
    <cellStyle name="Moneda 3 2 3 3 2 2 2" xfId="2921"/>
    <cellStyle name="Moneda 3 2 3 3 2 3" xfId="2922"/>
    <cellStyle name="Moneda 3 2 3 3 3" xfId="2923"/>
    <cellStyle name="Moneda 3 2 3 3 3 2" xfId="2924"/>
    <cellStyle name="Moneda 3 2 3 3 4" xfId="2925"/>
    <cellStyle name="Moneda 3 2 3 4" xfId="2926"/>
    <cellStyle name="Moneda 3 2 3 4 2" xfId="2927"/>
    <cellStyle name="Moneda 3 2 3 4 2 2" xfId="2928"/>
    <cellStyle name="Moneda 3 2 3 4 2 2 2" xfId="2929"/>
    <cellStyle name="Moneda 3 2 3 4 2 3" xfId="2930"/>
    <cellStyle name="Moneda 3 2 3 4 3" xfId="2931"/>
    <cellStyle name="Moneda 3 2 3 4 3 2" xfId="2932"/>
    <cellStyle name="Moneda 3 2 3 4 4" xfId="2933"/>
    <cellStyle name="Moneda 3 2 3 5" xfId="2934"/>
    <cellStyle name="Moneda 3 2 3 5 2" xfId="2935"/>
    <cellStyle name="Moneda 3 2 3 5 2 2" xfId="2936"/>
    <cellStyle name="Moneda 3 2 3 5 2 2 2" xfId="2937"/>
    <cellStyle name="Moneda 3 2 3 5 2 3" xfId="2938"/>
    <cellStyle name="Moneda 3 2 3 5 3" xfId="2939"/>
    <cellStyle name="Moneda 3 2 3 5 3 2" xfId="2940"/>
    <cellStyle name="Moneda 3 2 3 5 4" xfId="2941"/>
    <cellStyle name="Moneda 3 2 3 6" xfId="2942"/>
    <cellStyle name="Moneda 3 2 3 6 2" xfId="2943"/>
    <cellStyle name="Moneda 3 2 3 6 2 2" xfId="2944"/>
    <cellStyle name="Moneda 3 2 3 6 3" xfId="2945"/>
    <cellStyle name="Moneda 3 2 3 7" xfId="2946"/>
    <cellStyle name="Moneda 3 2 3 7 2" xfId="2947"/>
    <cellStyle name="Moneda 3 2 3 8" xfId="2948"/>
    <cellStyle name="Moneda 3 2 4" xfId="2949"/>
    <cellStyle name="Moneda 3 2 4 2" xfId="2950"/>
    <cellStyle name="Moneda 3 2 4 2 2" xfId="2951"/>
    <cellStyle name="Moneda 3 2 4 2 2 2" xfId="2952"/>
    <cellStyle name="Moneda 3 2 4 2 3" xfId="2953"/>
    <cellStyle name="Moneda 3 2 4 3" xfId="2954"/>
    <cellStyle name="Moneda 3 2 4 3 2" xfId="2955"/>
    <cellStyle name="Moneda 3 2 4 4" xfId="2956"/>
    <cellStyle name="Moneda 3 2 5" xfId="2957"/>
    <cellStyle name="Moneda 3 2 5 2" xfId="2958"/>
    <cellStyle name="Moneda 3 2 5 2 2" xfId="2959"/>
    <cellStyle name="Moneda 3 2 5 2 2 2" xfId="2960"/>
    <cellStyle name="Moneda 3 2 5 2 3" xfId="2961"/>
    <cellStyle name="Moneda 3 2 5 3" xfId="2962"/>
    <cellStyle name="Moneda 3 2 5 3 2" xfId="2963"/>
    <cellStyle name="Moneda 3 2 5 4" xfId="2964"/>
    <cellStyle name="Moneda 3 2 6" xfId="2965"/>
    <cellStyle name="Moneda 3 2 6 2" xfId="2966"/>
    <cellStyle name="Moneda 3 2 6 2 2" xfId="2967"/>
    <cellStyle name="Moneda 3 2 6 2 2 2" xfId="2968"/>
    <cellStyle name="Moneda 3 2 6 2 3" xfId="2969"/>
    <cellStyle name="Moneda 3 2 6 3" xfId="2970"/>
    <cellStyle name="Moneda 3 2 6 3 2" xfId="2971"/>
    <cellStyle name="Moneda 3 2 6 4" xfId="2972"/>
    <cellStyle name="Moneda 3 2 7" xfId="2973"/>
    <cellStyle name="Moneda 3 2 7 2" xfId="2974"/>
    <cellStyle name="Moneda 3 2 7 2 2" xfId="2975"/>
    <cellStyle name="Moneda 3 2 7 2 2 2" xfId="2976"/>
    <cellStyle name="Moneda 3 2 7 2 3" xfId="2977"/>
    <cellStyle name="Moneda 3 2 7 3" xfId="2978"/>
    <cellStyle name="Moneda 3 2 7 3 2" xfId="2979"/>
    <cellStyle name="Moneda 3 2 7 4" xfId="2980"/>
    <cellStyle name="Moneda 3 2 8" xfId="2981"/>
    <cellStyle name="Moneda 3 2 8 2" xfId="2982"/>
    <cellStyle name="Moneda 3 2 8 2 2" xfId="2983"/>
    <cellStyle name="Moneda 3 2 8 3" xfId="2984"/>
    <cellStyle name="Moneda 3 2 9" xfId="2985"/>
    <cellStyle name="Moneda 3 3" xfId="2986"/>
    <cellStyle name="Moneda 3 3 2" xfId="2987"/>
    <cellStyle name="Moneda 3 3 2 2" xfId="2988"/>
    <cellStyle name="Moneda 3 3 2 2 2" xfId="2989"/>
    <cellStyle name="Moneda 3 3 2 2 2 2" xfId="2990"/>
    <cellStyle name="Moneda 3 3 2 2 3" xfId="2991"/>
    <cellStyle name="Moneda 3 3 2 3" xfId="2992"/>
    <cellStyle name="Moneda 3 3 2 3 2" xfId="2993"/>
    <cellStyle name="Moneda 3 3 2 4" xfId="2994"/>
    <cellStyle name="Moneda 3 3 3" xfId="2995"/>
    <cellStyle name="Moneda 3 3 3 2" xfId="2996"/>
    <cellStyle name="Moneda 3 3 3 2 2" xfId="2997"/>
    <cellStyle name="Moneda 3 3 3 2 2 2" xfId="2998"/>
    <cellStyle name="Moneda 3 3 3 2 3" xfId="2999"/>
    <cellStyle name="Moneda 3 3 3 3" xfId="3000"/>
    <cellStyle name="Moneda 3 3 3 3 2" xfId="3001"/>
    <cellStyle name="Moneda 3 3 3 4" xfId="3002"/>
    <cellStyle name="Moneda 3 3 4" xfId="3003"/>
    <cellStyle name="Moneda 3 3 4 2" xfId="3004"/>
    <cellStyle name="Moneda 3 3 4 2 2" xfId="3005"/>
    <cellStyle name="Moneda 3 3 4 2 2 2" xfId="3006"/>
    <cellStyle name="Moneda 3 3 4 2 3" xfId="3007"/>
    <cellStyle name="Moneda 3 3 4 3" xfId="3008"/>
    <cellStyle name="Moneda 3 3 4 3 2" xfId="3009"/>
    <cellStyle name="Moneda 3 3 4 4" xfId="3010"/>
    <cellStyle name="Moneda 3 3 5" xfId="3011"/>
    <cellStyle name="Moneda 3 3 5 2" xfId="3012"/>
    <cellStyle name="Moneda 3 3 5 2 2" xfId="3013"/>
    <cellStyle name="Moneda 3 3 5 2 2 2" xfId="3014"/>
    <cellStyle name="Moneda 3 3 5 2 3" xfId="3015"/>
    <cellStyle name="Moneda 3 3 5 3" xfId="3016"/>
    <cellStyle name="Moneda 3 3 5 3 2" xfId="3017"/>
    <cellStyle name="Moneda 3 3 5 4" xfId="3018"/>
    <cellStyle name="Moneda 3 3 6" xfId="3019"/>
    <cellStyle name="Moneda 3 3 6 2" xfId="3020"/>
    <cellStyle name="Moneda 3 3 6 2 2" xfId="3021"/>
    <cellStyle name="Moneda 3 3 6 3" xfId="3022"/>
    <cellStyle name="Moneda 3 3 7" xfId="3023"/>
    <cellStyle name="Moneda 3 3 7 2" xfId="3024"/>
    <cellStyle name="Moneda 3 3 8" xfId="3025"/>
    <cellStyle name="Moneda 3 4" xfId="3026"/>
    <cellStyle name="Moneda 3 4 2" xfId="3027"/>
    <cellStyle name="Moneda 3 4 2 2" xfId="3028"/>
    <cellStyle name="Moneda 3 4 2 2 2" xfId="3029"/>
    <cellStyle name="Moneda 3 4 2 2 2 2" xfId="3030"/>
    <cellStyle name="Moneda 3 4 2 2 3" xfId="3031"/>
    <cellStyle name="Moneda 3 4 2 3" xfId="3032"/>
    <cellStyle name="Moneda 3 4 2 3 2" xfId="3033"/>
    <cellStyle name="Moneda 3 4 2 4" xfId="3034"/>
    <cellStyle name="Moneda 3 4 3" xfId="3035"/>
    <cellStyle name="Moneda 3 4 3 2" xfId="3036"/>
    <cellStyle name="Moneda 3 4 3 2 2" xfId="3037"/>
    <cellStyle name="Moneda 3 4 3 2 2 2" xfId="3038"/>
    <cellStyle name="Moneda 3 4 3 2 3" xfId="3039"/>
    <cellStyle name="Moneda 3 4 3 3" xfId="3040"/>
    <cellStyle name="Moneda 3 4 3 3 2" xfId="3041"/>
    <cellStyle name="Moneda 3 4 3 4" xfId="3042"/>
    <cellStyle name="Moneda 3 4 4" xfId="3043"/>
    <cellStyle name="Moneda 3 4 4 2" xfId="3044"/>
    <cellStyle name="Moneda 3 4 4 2 2" xfId="3045"/>
    <cellStyle name="Moneda 3 4 4 2 2 2" xfId="3046"/>
    <cellStyle name="Moneda 3 4 4 2 3" xfId="3047"/>
    <cellStyle name="Moneda 3 4 4 3" xfId="3048"/>
    <cellStyle name="Moneda 3 4 4 3 2" xfId="3049"/>
    <cellStyle name="Moneda 3 4 4 4" xfId="3050"/>
    <cellStyle name="Moneda 3 4 5" xfId="3051"/>
    <cellStyle name="Moneda 3 4 5 2" xfId="3052"/>
    <cellStyle name="Moneda 3 4 5 2 2" xfId="3053"/>
    <cellStyle name="Moneda 3 4 5 2 2 2" xfId="3054"/>
    <cellStyle name="Moneda 3 4 5 2 3" xfId="3055"/>
    <cellStyle name="Moneda 3 4 5 3" xfId="3056"/>
    <cellStyle name="Moneda 3 4 5 3 2" xfId="3057"/>
    <cellStyle name="Moneda 3 4 5 4" xfId="3058"/>
    <cellStyle name="Moneda 3 4 6" xfId="3059"/>
    <cellStyle name="Moneda 3 4 6 2" xfId="3060"/>
    <cellStyle name="Moneda 3 4 6 2 2" xfId="3061"/>
    <cellStyle name="Moneda 3 4 6 3" xfId="3062"/>
    <cellStyle name="Moneda 3 4 7" xfId="3063"/>
    <cellStyle name="Moneda 3 4 7 2" xfId="3064"/>
    <cellStyle name="Moneda 3 4 8" xfId="3065"/>
    <cellStyle name="Moneda 3 5" xfId="3066"/>
    <cellStyle name="Moneda 3 5 2" xfId="3067"/>
    <cellStyle name="Moneda 3 5 2 2" xfId="3068"/>
    <cellStyle name="Moneda 3 5 2 2 2" xfId="3069"/>
    <cellStyle name="Moneda 3 5 2 3" xfId="3070"/>
    <cellStyle name="Moneda 3 5 3" xfId="3071"/>
    <cellStyle name="Moneda 3 5 3 2" xfId="3072"/>
    <cellStyle name="Moneda 3 5 4" xfId="3073"/>
    <cellStyle name="Moneda 3 6" xfId="3074"/>
    <cellStyle name="Moneda 3 6 2" xfId="3075"/>
    <cellStyle name="Moneda 3 6 2 2" xfId="3076"/>
    <cellStyle name="Moneda 3 6 2 2 2" xfId="3077"/>
    <cellStyle name="Moneda 3 6 2 3" xfId="3078"/>
    <cellStyle name="Moneda 3 6 3" xfId="3079"/>
    <cellStyle name="Moneda 3 6 3 2" xfId="3080"/>
    <cellStyle name="Moneda 3 6 4" xfId="3081"/>
    <cellStyle name="Moneda 3 7" xfId="3082"/>
    <cellStyle name="Moneda 3 7 2" xfId="3083"/>
    <cellStyle name="Moneda 3 7 2 2" xfId="3084"/>
    <cellStyle name="Moneda 3 7 2 2 2" xfId="3085"/>
    <cellStyle name="Moneda 3 7 2 3" xfId="3086"/>
    <cellStyle name="Moneda 3 7 3" xfId="3087"/>
    <cellStyle name="Moneda 3 7 3 2" xfId="3088"/>
    <cellStyle name="Moneda 3 7 4" xfId="3089"/>
    <cellStyle name="Moneda 3 8" xfId="3090"/>
    <cellStyle name="Moneda 3 8 2" xfId="3091"/>
    <cellStyle name="Moneda 3 8 2 2" xfId="3092"/>
    <cellStyle name="Moneda 3 8 2 2 2" xfId="3093"/>
    <cellStyle name="Moneda 3 8 2 3" xfId="3094"/>
    <cellStyle name="Moneda 3 8 3" xfId="3095"/>
    <cellStyle name="Moneda 3 8 3 2" xfId="3096"/>
    <cellStyle name="Moneda 3 8 4" xfId="3097"/>
    <cellStyle name="Moneda 3 9" xfId="3098"/>
    <cellStyle name="Moneda 3 9 2" xfId="3099"/>
    <cellStyle name="Moneda 3 9 3" xfId="3100"/>
    <cellStyle name="Moneda 3 9 4" xfId="3101"/>
    <cellStyle name="Moneda 4" xfId="3102"/>
    <cellStyle name="Moneda 4 2" xfId="3103"/>
    <cellStyle name="Moneda 4 2 2" xfId="3104"/>
    <cellStyle name="Moneda 4 2 2 2" xfId="3105"/>
    <cellStyle name="Moneda 4 2 2 2 2" xfId="3106"/>
    <cellStyle name="Moneda 4 2 2 2 2 2" xfId="3107"/>
    <cellStyle name="Moneda 4 2 2 2 3" xfId="3108"/>
    <cellStyle name="Moneda 4 2 2 3" xfId="3109"/>
    <cellStyle name="Moneda 4 2 2 3 2" xfId="3110"/>
    <cellStyle name="Moneda 4 2 2 4" xfId="3111"/>
    <cellStyle name="Moneda 4 2 3" xfId="3112"/>
    <cellStyle name="Moneda 4 2 3 2" xfId="3113"/>
    <cellStyle name="Moneda 4 2 3 2 2" xfId="3114"/>
    <cellStyle name="Moneda 4 2 3 2 2 2" xfId="3115"/>
    <cellStyle name="Moneda 4 2 3 2 3" xfId="3116"/>
    <cellStyle name="Moneda 4 2 3 3" xfId="3117"/>
    <cellStyle name="Moneda 4 2 3 3 2" xfId="3118"/>
    <cellStyle name="Moneda 4 2 3 4" xfId="3119"/>
    <cellStyle name="Moneda 4 2 4" xfId="3120"/>
    <cellStyle name="Moneda 4 2 4 2" xfId="3121"/>
    <cellStyle name="Moneda 4 2 4 2 2" xfId="3122"/>
    <cellStyle name="Moneda 4 2 4 2 2 2" xfId="3123"/>
    <cellStyle name="Moneda 4 2 4 2 3" xfId="3124"/>
    <cellStyle name="Moneda 4 2 4 3" xfId="3125"/>
    <cellStyle name="Moneda 4 2 4 3 2" xfId="3126"/>
    <cellStyle name="Moneda 4 2 4 4" xfId="3127"/>
    <cellStyle name="Moneda 4 2 5" xfId="3128"/>
    <cellStyle name="Moneda 4 2 5 2" xfId="3129"/>
    <cellStyle name="Moneda 4 2 5 2 2" xfId="3130"/>
    <cellStyle name="Moneda 4 2 5 2 2 2" xfId="3131"/>
    <cellStyle name="Moneda 4 2 5 2 3" xfId="3132"/>
    <cellStyle name="Moneda 4 2 5 3" xfId="3133"/>
    <cellStyle name="Moneda 4 2 5 3 2" xfId="3134"/>
    <cellStyle name="Moneda 4 2 5 4" xfId="3135"/>
    <cellStyle name="Moneda 4 2 6" xfId="3136"/>
    <cellStyle name="Moneda 4 2 6 2" xfId="3137"/>
    <cellStyle name="Moneda 4 2 6 2 2" xfId="3138"/>
    <cellStyle name="Moneda 4 2 6 3" xfId="3139"/>
    <cellStyle name="Moneda 4 2 7" xfId="3140"/>
    <cellStyle name="Moneda 4 2 7 2" xfId="3141"/>
    <cellStyle name="Moneda 4 2 8" xfId="3142"/>
    <cellStyle name="Moneda 4 3" xfId="3143"/>
    <cellStyle name="Moneda 4 3 2" xfId="3144"/>
    <cellStyle name="Moneda 4 3 2 2" xfId="3145"/>
    <cellStyle name="Moneda 4 3 2 2 2" xfId="3146"/>
    <cellStyle name="Moneda 4 3 2 2 2 2" xfId="3147"/>
    <cellStyle name="Moneda 4 3 2 2 3" xfId="3148"/>
    <cellStyle name="Moneda 4 3 2 3" xfId="3149"/>
    <cellStyle name="Moneda 4 3 2 3 2" xfId="3150"/>
    <cellStyle name="Moneda 4 3 2 4" xfId="3151"/>
    <cellStyle name="Moneda 4 3 3" xfId="3152"/>
    <cellStyle name="Moneda 4 3 3 2" xfId="3153"/>
    <cellStyle name="Moneda 4 3 3 2 2" xfId="3154"/>
    <cellStyle name="Moneda 4 3 3 2 2 2" xfId="3155"/>
    <cellStyle name="Moneda 4 3 3 2 3" xfId="3156"/>
    <cellStyle name="Moneda 4 3 3 3" xfId="3157"/>
    <cellStyle name="Moneda 4 3 3 3 2" xfId="3158"/>
    <cellStyle name="Moneda 4 3 3 4" xfId="3159"/>
    <cellStyle name="Moneda 4 3 4" xfId="3160"/>
    <cellStyle name="Moneda 4 3 4 2" xfId="3161"/>
    <cellStyle name="Moneda 4 3 4 2 2" xfId="3162"/>
    <cellStyle name="Moneda 4 3 4 2 2 2" xfId="3163"/>
    <cellStyle name="Moneda 4 3 4 2 3" xfId="3164"/>
    <cellStyle name="Moneda 4 3 4 3" xfId="3165"/>
    <cellStyle name="Moneda 4 3 4 3 2" xfId="3166"/>
    <cellStyle name="Moneda 4 3 4 4" xfId="3167"/>
    <cellStyle name="Moneda 4 3 5" xfId="3168"/>
    <cellStyle name="Moneda 4 3 5 2" xfId="3169"/>
    <cellStyle name="Moneda 4 3 5 2 2" xfId="3170"/>
    <cellStyle name="Moneda 4 3 5 2 2 2" xfId="3171"/>
    <cellStyle name="Moneda 4 3 5 2 3" xfId="3172"/>
    <cellStyle name="Moneda 4 3 5 3" xfId="3173"/>
    <cellStyle name="Moneda 4 3 5 3 2" xfId="3174"/>
    <cellStyle name="Moneda 4 3 5 4" xfId="3175"/>
    <cellStyle name="Moneda 4 3 6" xfId="3176"/>
    <cellStyle name="Moneda 4 3 6 2" xfId="3177"/>
    <cellStyle name="Moneda 4 3 6 2 2" xfId="3178"/>
    <cellStyle name="Moneda 4 3 6 3" xfId="3179"/>
    <cellStyle name="Moneda 4 3 7" xfId="3180"/>
    <cellStyle name="Moneda 4 3 7 2" xfId="3181"/>
    <cellStyle name="Moneda 4 3 8" xfId="3182"/>
    <cellStyle name="Moneda 4 4" xfId="3183"/>
    <cellStyle name="Moneda 4 4 2" xfId="3184"/>
    <cellStyle name="Moneda 4 4 2 2" xfId="3185"/>
    <cellStyle name="Moneda 4 4 2 2 2" xfId="3186"/>
    <cellStyle name="Moneda 4 4 2 3" xfId="3187"/>
    <cellStyle name="Moneda 4 4 3" xfId="3188"/>
    <cellStyle name="Moneda 4 4 3 2" xfId="3189"/>
    <cellStyle name="Moneda 4 4 4" xfId="3190"/>
    <cellStyle name="Moneda 4 5" xfId="3191"/>
    <cellStyle name="Moneda 4 5 2" xfId="3192"/>
    <cellStyle name="Moneda 4 5 2 2" xfId="3193"/>
    <cellStyle name="Moneda 4 5 2 2 2" xfId="3194"/>
    <cellStyle name="Moneda 4 5 2 3" xfId="3195"/>
    <cellStyle name="Moneda 4 5 3" xfId="3196"/>
    <cellStyle name="Moneda 4 5 3 2" xfId="3197"/>
    <cellStyle name="Moneda 4 5 4" xfId="3198"/>
    <cellStyle name="Moneda 4 6" xfId="3199"/>
    <cellStyle name="Moneda 4 6 2" xfId="3200"/>
    <cellStyle name="Moneda 4 6 2 2" xfId="3201"/>
    <cellStyle name="Moneda 4 6 2 2 2" xfId="3202"/>
    <cellStyle name="Moneda 4 6 2 3" xfId="3203"/>
    <cellStyle name="Moneda 4 6 3" xfId="3204"/>
    <cellStyle name="Moneda 4 6 3 2" xfId="3205"/>
    <cellStyle name="Moneda 4 6 4" xfId="3206"/>
    <cellStyle name="Moneda 4 7" xfId="3207"/>
    <cellStyle name="Moneda 4 7 2" xfId="3208"/>
    <cellStyle name="Moneda 4 7 2 2" xfId="3209"/>
    <cellStyle name="Moneda 4 7 2 2 2" xfId="3210"/>
    <cellStyle name="Moneda 4 7 2 3" xfId="3211"/>
    <cellStyle name="Moneda 4 7 3" xfId="3212"/>
    <cellStyle name="Moneda 4 7 3 2" xfId="3213"/>
    <cellStyle name="Moneda 4 7 4" xfId="3214"/>
    <cellStyle name="Moneda 4 8" xfId="3215"/>
    <cellStyle name="Moneda 4 8 2" xfId="3216"/>
    <cellStyle name="Moneda 4 8 2 2" xfId="3217"/>
    <cellStyle name="Moneda 4 8 3" xfId="3218"/>
    <cellStyle name="Moneda 4 9" xfId="3219"/>
    <cellStyle name="Moneda 5" xfId="3220"/>
    <cellStyle name="Moneda 5 2" xfId="3221"/>
    <cellStyle name="Moneda 5 2 2" xfId="3222"/>
    <cellStyle name="Moneda 5 2 2 2" xfId="3223"/>
    <cellStyle name="Moneda 5 2 2 2 2" xfId="3224"/>
    <cellStyle name="Moneda 5 2 2 2 2 2" xfId="3225"/>
    <cellStyle name="Moneda 5 2 2 2 3" xfId="3226"/>
    <cellStyle name="Moneda 5 2 2 3" xfId="3227"/>
    <cellStyle name="Moneda 5 2 2 3 2" xfId="3228"/>
    <cellStyle name="Moneda 5 2 2 4" xfId="3229"/>
    <cellStyle name="Moneda 5 2 3" xfId="3230"/>
    <cellStyle name="Moneda 5 2 3 2" xfId="3231"/>
    <cellStyle name="Moneda 5 2 3 2 2" xfId="3232"/>
    <cellStyle name="Moneda 5 2 3 2 2 2" xfId="3233"/>
    <cellStyle name="Moneda 5 2 3 2 3" xfId="3234"/>
    <cellStyle name="Moneda 5 2 3 3" xfId="3235"/>
    <cellStyle name="Moneda 5 2 3 3 2" xfId="3236"/>
    <cellStyle name="Moneda 5 2 3 4" xfId="3237"/>
    <cellStyle name="Moneda 5 2 4" xfId="3238"/>
    <cellStyle name="Moneda 5 2 4 2" xfId="3239"/>
    <cellStyle name="Moneda 5 2 4 2 2" xfId="3240"/>
    <cellStyle name="Moneda 5 2 4 2 2 2" xfId="3241"/>
    <cellStyle name="Moneda 5 2 4 2 3" xfId="3242"/>
    <cellStyle name="Moneda 5 2 4 3" xfId="3243"/>
    <cellStyle name="Moneda 5 2 4 3 2" xfId="3244"/>
    <cellStyle name="Moneda 5 2 4 4" xfId="3245"/>
    <cellStyle name="Moneda 5 2 5" xfId="3246"/>
    <cellStyle name="Moneda 5 2 5 2" xfId="3247"/>
    <cellStyle name="Moneda 5 2 5 2 2" xfId="3248"/>
    <cellStyle name="Moneda 5 2 5 2 2 2" xfId="3249"/>
    <cellStyle name="Moneda 5 2 5 2 3" xfId="3250"/>
    <cellStyle name="Moneda 5 2 5 3" xfId="3251"/>
    <cellStyle name="Moneda 5 2 5 3 2" xfId="3252"/>
    <cellStyle name="Moneda 5 2 5 4" xfId="3253"/>
    <cellStyle name="Moneda 5 2 6" xfId="3254"/>
    <cellStyle name="Moneda 5 2 6 2" xfId="3255"/>
    <cellStyle name="Moneda 5 2 6 2 2" xfId="3256"/>
    <cellStyle name="Moneda 5 2 6 3" xfId="3257"/>
    <cellStyle name="Moneda 5 2 7" xfId="3258"/>
    <cellStyle name="Moneda 5 2 7 2" xfId="3259"/>
    <cellStyle name="Moneda 5 2 8" xfId="3260"/>
    <cellStyle name="Moneda 5 3" xfId="3261"/>
    <cellStyle name="Moneda 5 3 2" xfId="3262"/>
    <cellStyle name="Moneda 5 3 2 2" xfId="3263"/>
    <cellStyle name="Moneda 5 3 2 2 2" xfId="3264"/>
    <cellStyle name="Moneda 5 3 2 2 2 2" xfId="3265"/>
    <cellStyle name="Moneda 5 3 2 2 3" xfId="3266"/>
    <cellStyle name="Moneda 5 3 2 3" xfId="3267"/>
    <cellStyle name="Moneda 5 3 2 3 2" xfId="3268"/>
    <cellStyle name="Moneda 5 3 2 4" xfId="3269"/>
    <cellStyle name="Moneda 5 3 3" xfId="3270"/>
    <cellStyle name="Moneda 5 3 3 2" xfId="3271"/>
    <cellStyle name="Moneda 5 3 3 2 2" xfId="3272"/>
    <cellStyle name="Moneda 5 3 3 2 2 2" xfId="3273"/>
    <cellStyle name="Moneda 5 3 3 2 3" xfId="3274"/>
    <cellStyle name="Moneda 5 3 3 3" xfId="3275"/>
    <cellStyle name="Moneda 5 3 3 3 2" xfId="3276"/>
    <cellStyle name="Moneda 5 3 3 4" xfId="3277"/>
    <cellStyle name="Moneda 5 3 4" xfId="3278"/>
    <cellStyle name="Moneda 5 3 4 2" xfId="3279"/>
    <cellStyle name="Moneda 5 3 4 2 2" xfId="3280"/>
    <cellStyle name="Moneda 5 3 4 2 2 2" xfId="3281"/>
    <cellStyle name="Moneda 5 3 4 2 3" xfId="3282"/>
    <cellStyle name="Moneda 5 3 4 3" xfId="3283"/>
    <cellStyle name="Moneda 5 3 4 3 2" xfId="3284"/>
    <cellStyle name="Moneda 5 3 4 4" xfId="3285"/>
    <cellStyle name="Moneda 5 3 5" xfId="3286"/>
    <cellStyle name="Moneda 5 3 5 2" xfId="3287"/>
    <cellStyle name="Moneda 5 3 5 2 2" xfId="3288"/>
    <cellStyle name="Moneda 5 3 5 2 2 2" xfId="3289"/>
    <cellStyle name="Moneda 5 3 5 2 3" xfId="3290"/>
    <cellStyle name="Moneda 5 3 5 3" xfId="3291"/>
    <cellStyle name="Moneda 5 3 5 3 2" xfId="3292"/>
    <cellStyle name="Moneda 5 3 5 4" xfId="3293"/>
    <cellStyle name="Moneda 5 3 6" xfId="3294"/>
    <cellStyle name="Moneda 5 3 6 2" xfId="3295"/>
    <cellStyle name="Moneda 5 3 6 2 2" xfId="3296"/>
    <cellStyle name="Moneda 5 3 6 3" xfId="3297"/>
    <cellStyle name="Moneda 5 3 7" xfId="3298"/>
    <cellStyle name="Moneda 5 3 7 2" xfId="3299"/>
    <cellStyle name="Moneda 5 3 8" xfId="3300"/>
    <cellStyle name="Moneda 5 4" xfId="3301"/>
    <cellStyle name="Moneda 5 4 2" xfId="3302"/>
    <cellStyle name="Moneda 5 4 2 2" xfId="3303"/>
    <cellStyle name="Moneda 5 4 2 2 2" xfId="3304"/>
    <cellStyle name="Moneda 5 4 2 3" xfId="3305"/>
    <cellStyle name="Moneda 5 4 3" xfId="3306"/>
    <cellStyle name="Moneda 5 4 3 2" xfId="3307"/>
    <cellStyle name="Moneda 5 4 4" xfId="3308"/>
    <cellStyle name="Moneda 5 5" xfId="3309"/>
    <cellStyle name="Moneda 5 5 2" xfId="3310"/>
    <cellStyle name="Moneda 5 5 2 2" xfId="3311"/>
    <cellStyle name="Moneda 5 5 2 2 2" xfId="3312"/>
    <cellStyle name="Moneda 5 5 2 3" xfId="3313"/>
    <cellStyle name="Moneda 5 5 3" xfId="3314"/>
    <cellStyle name="Moneda 5 5 3 2" xfId="3315"/>
    <cellStyle name="Moneda 5 5 4" xfId="3316"/>
    <cellStyle name="Moneda 5 6" xfId="3317"/>
    <cellStyle name="Moneda 5 6 2" xfId="3318"/>
    <cellStyle name="Moneda 5 6 2 2" xfId="3319"/>
    <cellStyle name="Moneda 5 6 2 2 2" xfId="3320"/>
    <cellStyle name="Moneda 5 6 2 3" xfId="3321"/>
    <cellStyle name="Moneda 5 6 3" xfId="3322"/>
    <cellStyle name="Moneda 5 6 3 2" xfId="3323"/>
    <cellStyle name="Moneda 5 6 4" xfId="3324"/>
    <cellStyle name="Moneda 5 7" xfId="3325"/>
    <cellStyle name="Moneda 5 7 2" xfId="3326"/>
    <cellStyle name="Moneda 5 7 2 2" xfId="3327"/>
    <cellStyle name="Moneda 5 7 2 2 2" xfId="3328"/>
    <cellStyle name="Moneda 5 7 2 3" xfId="3329"/>
    <cellStyle name="Moneda 5 7 3" xfId="3330"/>
    <cellStyle name="Moneda 5 7 3 2" xfId="3331"/>
    <cellStyle name="Moneda 5 7 4" xfId="3332"/>
    <cellStyle name="Moneda 5 8" xfId="3333"/>
    <cellStyle name="Moneda 5 8 2" xfId="3334"/>
    <cellStyle name="Moneda 5 8 2 2" xfId="3335"/>
    <cellStyle name="Moneda 5 8 3" xfId="3336"/>
    <cellStyle name="Moneda 5 8 4" xfId="3337"/>
    <cellStyle name="Moneda 5 9" xfId="3338"/>
    <cellStyle name="Moneda 6" xfId="3339"/>
    <cellStyle name="Moneda 6 2" xfId="3340"/>
    <cellStyle name="Moneda 6 2 2" xfId="3341"/>
    <cellStyle name="Moneda 6 2 2 2" xfId="3342"/>
    <cellStyle name="Moneda 6 2 2 2 2" xfId="3343"/>
    <cellStyle name="Moneda 6 2 2 2 2 2" xfId="3344"/>
    <cellStyle name="Moneda 6 2 2 2 3" xfId="3345"/>
    <cellStyle name="Moneda 6 2 2 3" xfId="3346"/>
    <cellStyle name="Moneda 6 2 2 3 2" xfId="3347"/>
    <cellStyle name="Moneda 6 2 2 4" xfId="3348"/>
    <cellStyle name="Moneda 6 2 3" xfId="3349"/>
    <cellStyle name="Moneda 6 2 3 2" xfId="3350"/>
    <cellStyle name="Moneda 6 2 3 2 2" xfId="3351"/>
    <cellStyle name="Moneda 6 2 3 2 2 2" xfId="3352"/>
    <cellStyle name="Moneda 6 2 3 2 3" xfId="3353"/>
    <cellStyle name="Moneda 6 2 3 3" xfId="3354"/>
    <cellStyle name="Moneda 6 2 3 3 2" xfId="3355"/>
    <cellStyle name="Moneda 6 2 3 4" xfId="3356"/>
    <cellStyle name="Moneda 6 2 4" xfId="3357"/>
    <cellStyle name="Moneda 6 2 4 2" xfId="3358"/>
    <cellStyle name="Moneda 6 2 4 2 2" xfId="3359"/>
    <cellStyle name="Moneda 6 2 4 2 2 2" xfId="3360"/>
    <cellStyle name="Moneda 6 2 4 2 3" xfId="3361"/>
    <cellStyle name="Moneda 6 2 4 3" xfId="3362"/>
    <cellStyle name="Moneda 6 2 4 3 2" xfId="3363"/>
    <cellStyle name="Moneda 6 2 4 4" xfId="3364"/>
    <cellStyle name="Moneda 6 2 5" xfId="3365"/>
    <cellStyle name="Moneda 6 2 5 2" xfId="3366"/>
    <cellStyle name="Moneda 6 2 5 2 2" xfId="3367"/>
    <cellStyle name="Moneda 6 2 5 2 2 2" xfId="3368"/>
    <cellStyle name="Moneda 6 2 5 2 3" xfId="3369"/>
    <cellStyle name="Moneda 6 2 5 3" xfId="3370"/>
    <cellStyle name="Moneda 6 2 5 3 2" xfId="3371"/>
    <cellStyle name="Moneda 6 2 5 4" xfId="3372"/>
    <cellStyle name="Moneda 6 2 6" xfId="3373"/>
    <cellStyle name="Moneda 6 2 6 2" xfId="3374"/>
    <cellStyle name="Moneda 6 2 6 2 2" xfId="3375"/>
    <cellStyle name="Moneda 6 2 6 3" xfId="3376"/>
    <cellStyle name="Moneda 6 2 7" xfId="3377"/>
    <cellStyle name="Moneda 6 2 7 2" xfId="3378"/>
    <cellStyle name="Moneda 6 2 8" xfId="3379"/>
    <cellStyle name="Moneda 6 3" xfId="3380"/>
    <cellStyle name="Moneda 6 3 2" xfId="3381"/>
    <cellStyle name="Moneda 6 3 2 2" xfId="3382"/>
    <cellStyle name="Moneda 6 3 2 2 2" xfId="3383"/>
    <cellStyle name="Moneda 6 3 2 2 2 2" xfId="3384"/>
    <cellStyle name="Moneda 6 3 2 2 3" xfId="3385"/>
    <cellStyle name="Moneda 6 3 2 3" xfId="3386"/>
    <cellStyle name="Moneda 6 3 2 3 2" xfId="3387"/>
    <cellStyle name="Moneda 6 3 2 4" xfId="3388"/>
    <cellStyle name="Moneda 6 3 3" xfId="3389"/>
    <cellStyle name="Moneda 6 3 3 2" xfId="3390"/>
    <cellStyle name="Moneda 6 3 3 2 2" xfId="3391"/>
    <cellStyle name="Moneda 6 3 3 2 2 2" xfId="3392"/>
    <cellStyle name="Moneda 6 3 3 2 3" xfId="3393"/>
    <cellStyle name="Moneda 6 3 3 3" xfId="3394"/>
    <cellStyle name="Moneda 6 3 3 3 2" xfId="3395"/>
    <cellStyle name="Moneda 6 3 3 4" xfId="3396"/>
    <cellStyle name="Moneda 6 3 4" xfId="3397"/>
    <cellStyle name="Moneda 6 3 4 2" xfId="3398"/>
    <cellStyle name="Moneda 6 3 4 2 2" xfId="3399"/>
    <cellStyle name="Moneda 6 3 4 2 2 2" xfId="3400"/>
    <cellStyle name="Moneda 6 3 4 2 3" xfId="3401"/>
    <cellStyle name="Moneda 6 3 4 3" xfId="3402"/>
    <cellStyle name="Moneda 6 3 4 3 2" xfId="3403"/>
    <cellStyle name="Moneda 6 3 4 4" xfId="3404"/>
    <cellStyle name="Moneda 6 3 5" xfId="3405"/>
    <cellStyle name="Moneda 6 3 5 2" xfId="3406"/>
    <cellStyle name="Moneda 6 3 5 2 2" xfId="3407"/>
    <cellStyle name="Moneda 6 3 5 2 2 2" xfId="3408"/>
    <cellStyle name="Moneda 6 3 5 2 3" xfId="3409"/>
    <cellStyle name="Moneda 6 3 5 3" xfId="3410"/>
    <cellStyle name="Moneda 6 3 5 3 2" xfId="3411"/>
    <cellStyle name="Moneda 6 3 5 4" xfId="3412"/>
    <cellStyle name="Moneda 6 3 6" xfId="3413"/>
    <cellStyle name="Moneda 6 3 6 2" xfId="3414"/>
    <cellStyle name="Moneda 6 3 6 2 2" xfId="3415"/>
    <cellStyle name="Moneda 6 3 6 3" xfId="3416"/>
    <cellStyle name="Moneda 6 3 7" xfId="3417"/>
    <cellStyle name="Moneda 6 3 7 2" xfId="3418"/>
    <cellStyle name="Moneda 6 3 8" xfId="3419"/>
    <cellStyle name="Moneda 6 4" xfId="3420"/>
    <cellStyle name="Moneda 6 4 2" xfId="3421"/>
    <cellStyle name="Moneda 6 4 2 2" xfId="3422"/>
    <cellStyle name="Moneda 6 4 2 2 2" xfId="3423"/>
    <cellStyle name="Moneda 6 4 2 3" xfId="3424"/>
    <cellStyle name="Moneda 6 4 3" xfId="3425"/>
    <cellStyle name="Moneda 6 4 3 2" xfId="3426"/>
    <cellStyle name="Moneda 6 4 4" xfId="3427"/>
    <cellStyle name="Moneda 6 5" xfId="3428"/>
    <cellStyle name="Moneda 6 5 2" xfId="3429"/>
    <cellStyle name="Moneda 6 5 2 2" xfId="3430"/>
    <cellStyle name="Moneda 6 5 2 2 2" xfId="3431"/>
    <cellStyle name="Moneda 6 5 2 3" xfId="3432"/>
    <cellStyle name="Moneda 6 5 3" xfId="3433"/>
    <cellStyle name="Moneda 6 5 3 2" xfId="3434"/>
    <cellStyle name="Moneda 6 5 4" xfId="3435"/>
    <cellStyle name="Moneda 6 6" xfId="3436"/>
    <cellStyle name="Moneda 6 6 2" xfId="3437"/>
    <cellStyle name="Moneda 6 6 2 2" xfId="3438"/>
    <cellStyle name="Moneda 6 6 2 2 2" xfId="3439"/>
    <cellStyle name="Moneda 6 6 2 3" xfId="3440"/>
    <cellStyle name="Moneda 6 6 3" xfId="3441"/>
    <cellStyle name="Moneda 6 6 3 2" xfId="3442"/>
    <cellStyle name="Moneda 6 6 4" xfId="3443"/>
    <cellStyle name="Moneda 6 7" xfId="3444"/>
    <cellStyle name="Moneda 6 7 2" xfId="3445"/>
    <cellStyle name="Moneda 6 7 2 2" xfId="3446"/>
    <cellStyle name="Moneda 6 7 2 2 2" xfId="3447"/>
    <cellStyle name="Moneda 6 7 2 3" xfId="3448"/>
    <cellStyle name="Moneda 6 7 3" xfId="3449"/>
    <cellStyle name="Moneda 6 7 3 2" xfId="3450"/>
    <cellStyle name="Moneda 6 7 4" xfId="3451"/>
    <cellStyle name="Moneda 6 8" xfId="3452"/>
    <cellStyle name="Moneda 6 8 2" xfId="3453"/>
    <cellStyle name="Moneda 6 8 2 2" xfId="3454"/>
    <cellStyle name="Moneda 6 8 3" xfId="3455"/>
    <cellStyle name="Moneda 6 9" xfId="3456"/>
    <cellStyle name="Moneda 7" xfId="3457"/>
    <cellStyle name="Moneda 7 2" xfId="3458"/>
    <cellStyle name="Moneda 7 2 2" xfId="3459"/>
    <cellStyle name="Moneda 7 2 3" xfId="3460"/>
    <cellStyle name="Moneda 7 3" xfId="3461"/>
    <cellStyle name="Moneda 7 4" xfId="3462"/>
    <cellStyle name="Moneda 8" xfId="3463"/>
    <cellStyle name="Moneda 9" xfId="3464"/>
    <cellStyle name="Neutral" xfId="5013" builtinId="28" customBuiltin="1"/>
    <cellStyle name="Neutral 2" xfId="3465"/>
    <cellStyle name="No-definido" xfId="3466"/>
    <cellStyle name="Normal" xfId="0" builtinId="0"/>
    <cellStyle name="Normal 10" xfId="3467"/>
    <cellStyle name="Normal 10 10 2" xfId="3468"/>
    <cellStyle name="Normal 10 2" xfId="3469"/>
    <cellStyle name="Normal 10 2 2" xfId="3470"/>
    <cellStyle name="Normal 10 2 3" xfId="3471"/>
    <cellStyle name="Normal 10 3" xfId="3472"/>
    <cellStyle name="Normal 11" xfId="3473"/>
    <cellStyle name="Normal 11 2" xfId="3474"/>
    <cellStyle name="Normal 12" xfId="3475"/>
    <cellStyle name="Normal 12 2" xfId="3476"/>
    <cellStyle name="Normal 13" xfId="3477"/>
    <cellStyle name="Normal 14" xfId="3478"/>
    <cellStyle name="Normal 14 2" xfId="3479"/>
    <cellStyle name="Normal 14 2 10" xfId="5385"/>
    <cellStyle name="Normal 14 2 2" xfId="3480"/>
    <cellStyle name="Normal 14 2 2 2" xfId="3481"/>
    <cellStyle name="Normal 14 2 2 2 2" xfId="3482"/>
    <cellStyle name="Normal 14 2 2 2 2 2" xfId="3483"/>
    <cellStyle name="Normal 14 2 2 2 3" xfId="3484"/>
    <cellStyle name="Normal 14 2 2 3" xfId="3485"/>
    <cellStyle name="Normal 14 2 2 3 2" xfId="3486"/>
    <cellStyle name="Normal 14 2 2 4" xfId="3487"/>
    <cellStyle name="Normal 14 2 3" xfId="3488"/>
    <cellStyle name="Normal 14 2 3 2" xfId="3489"/>
    <cellStyle name="Normal 14 2 3 2 2" xfId="3490"/>
    <cellStyle name="Normal 14 2 3 2 2 2" xfId="3491"/>
    <cellStyle name="Normal 14 2 3 2 3" xfId="3492"/>
    <cellStyle name="Normal 14 2 3 3" xfId="3493"/>
    <cellStyle name="Normal 14 2 3 3 2" xfId="3494"/>
    <cellStyle name="Normal 14 2 3 4" xfId="3495"/>
    <cellStyle name="Normal 14 2 4" xfId="3496"/>
    <cellStyle name="Normal 14 2 4 2" xfId="3497"/>
    <cellStyle name="Normal 14 2 4 2 2" xfId="3498"/>
    <cellStyle name="Normal 14 2 4 2 2 2" xfId="3499"/>
    <cellStyle name="Normal 14 2 4 2 3" xfId="3500"/>
    <cellStyle name="Normal 14 2 4 3" xfId="3501"/>
    <cellStyle name="Normal 14 2 4 3 2" xfId="3502"/>
    <cellStyle name="Normal 14 2 4 4" xfId="3503"/>
    <cellStyle name="Normal 14 2 5" xfId="3504"/>
    <cellStyle name="Normal 14 2 5 2" xfId="3505"/>
    <cellStyle name="Normal 14 2 5 2 2" xfId="3506"/>
    <cellStyle name="Normal 14 2 5 2 2 2" xfId="3507"/>
    <cellStyle name="Normal 14 2 5 2 3" xfId="3508"/>
    <cellStyle name="Normal 14 2 5 3" xfId="3509"/>
    <cellStyle name="Normal 14 2 5 3 2" xfId="3510"/>
    <cellStyle name="Normal 14 2 5 4" xfId="3511"/>
    <cellStyle name="Normal 14 2 6" xfId="3512"/>
    <cellStyle name="Normal 14 2 6 2" xfId="3513"/>
    <cellStyle name="Normal 14 2 6 2 2" xfId="3514"/>
    <cellStyle name="Normal 14 2 6 2 2 2" xfId="3515"/>
    <cellStyle name="Normal 14 2 6 2 3" xfId="3516"/>
    <cellStyle name="Normal 14 2 6 3" xfId="3517"/>
    <cellStyle name="Normal 14 2 6 3 2" xfId="3518"/>
    <cellStyle name="Normal 14 2 6 4" xfId="3519"/>
    <cellStyle name="Normal 14 2 7" xfId="3520"/>
    <cellStyle name="Normal 14 2 7 2" xfId="3521"/>
    <cellStyle name="Normal 14 2 7 2 2" xfId="3522"/>
    <cellStyle name="Normal 14 2 7 3" xfId="3523"/>
    <cellStyle name="Normal 14 2 8" xfId="3524"/>
    <cellStyle name="Normal 14 2 8 2" xfId="3525"/>
    <cellStyle name="Normal 14 2 9" xfId="3526"/>
    <cellStyle name="Normal 15" xfId="3527"/>
    <cellStyle name="Normal 15 2" xfId="5386"/>
    <cellStyle name="Normal 16" xfId="3528"/>
    <cellStyle name="Normal 17" xfId="3529"/>
    <cellStyle name="Normal 173" xfId="3530"/>
    <cellStyle name="Normal 18" xfId="3531"/>
    <cellStyle name="Normal 18 6" xfId="3532"/>
    <cellStyle name="Normal 183" xfId="3533"/>
    <cellStyle name="Normal 185" xfId="3534"/>
    <cellStyle name="Normal 19" xfId="3535"/>
    <cellStyle name="Normal 2" xfId="3536"/>
    <cellStyle name="Normal 2 10" xfId="3537"/>
    <cellStyle name="Normal 2 11" xfId="3538"/>
    <cellStyle name="Normal 2 12" xfId="3539"/>
    <cellStyle name="Normal 2 13" xfId="3540"/>
    <cellStyle name="Normal 2 13 2" xfId="3541"/>
    <cellStyle name="Normal 2 13 2 2" xfId="3542"/>
    <cellStyle name="Normal 2 13 2 2 2" xfId="3543"/>
    <cellStyle name="Normal 2 13 3" xfId="3544"/>
    <cellStyle name="Normal 2 14" xfId="3545"/>
    <cellStyle name="Normal 2 14 2" xfId="3546"/>
    <cellStyle name="Normal 2 15" xfId="3547"/>
    <cellStyle name="Normal 2 16" xfId="3548"/>
    <cellStyle name="Normal 2 16 2" xfId="3549"/>
    <cellStyle name="Normal 2 17" xfId="3550"/>
    <cellStyle name="Normal 2 17 2" xfId="3551"/>
    <cellStyle name="Normal 2 17 3" xfId="3552"/>
    <cellStyle name="Normal 2 18" xfId="3553"/>
    <cellStyle name="Normal 2 19" xfId="5050"/>
    <cellStyle name="Normal 2 2" xfId="3554"/>
    <cellStyle name="Normal 2 2 2" xfId="3555"/>
    <cellStyle name="Normal 2 2 2 2" xfId="5388"/>
    <cellStyle name="Normal 2 2 3" xfId="3556"/>
    <cellStyle name="Normal 2 2 4" xfId="3557"/>
    <cellStyle name="Normal 2 2 5" xfId="3558"/>
    <cellStyle name="Normal 2 2 6" xfId="3559"/>
    <cellStyle name="Normal 2 2_Flujo de Caja 2011 Definitivo" xfId="3560"/>
    <cellStyle name="Normal 2 20" xfId="5053"/>
    <cellStyle name="Normal 2 21" xfId="5387"/>
    <cellStyle name="Normal 2 22" xfId="5420"/>
    <cellStyle name="Normal 2 3" xfId="3561"/>
    <cellStyle name="Normal 2 3 2" xfId="3562"/>
    <cellStyle name="Normal 2 3 2 2" xfId="3563"/>
    <cellStyle name="Normal 2 3 3" xfId="3564"/>
    <cellStyle name="Normal 2 3 4" xfId="3565"/>
    <cellStyle name="Normal 2 3 5" xfId="3566"/>
    <cellStyle name="Normal 2 3 6" xfId="5389"/>
    <cellStyle name="Normal 2 4" xfId="3567"/>
    <cellStyle name="Normal 2 4 2" xfId="3568"/>
    <cellStyle name="Normal 2 4 2 2" xfId="3569"/>
    <cellStyle name="Normal 2 4 2 3" xfId="3570"/>
    <cellStyle name="Normal 2 4 3" xfId="3571"/>
    <cellStyle name="Normal 2 4 3 2" xfId="3572"/>
    <cellStyle name="Normal 2 4 3 3" xfId="3573"/>
    <cellStyle name="Normal 2 4 4" xfId="3574"/>
    <cellStyle name="Normal 2 5" xfId="3575"/>
    <cellStyle name="Normal 2 5 2" xfId="3576"/>
    <cellStyle name="Normal 2 5 2 2" xfId="3577"/>
    <cellStyle name="Normal 2 5 2 2 2" xfId="3578"/>
    <cellStyle name="Normal 2 5 2 2 2 2" xfId="3579"/>
    <cellStyle name="Normal 2 5 2 2 3" xfId="3580"/>
    <cellStyle name="Normal 2 5 2 3" xfId="3581"/>
    <cellStyle name="Normal 2 5 2 3 2" xfId="3582"/>
    <cellStyle name="Normal 2 5 2 4" xfId="3583"/>
    <cellStyle name="Normal 2 5 3" xfId="3584"/>
    <cellStyle name="Normal 2 5 3 2" xfId="3585"/>
    <cellStyle name="Normal 2 5 3 2 2" xfId="3586"/>
    <cellStyle name="Normal 2 5 3 2 2 2" xfId="3587"/>
    <cellStyle name="Normal 2 5 3 2 3" xfId="3588"/>
    <cellStyle name="Normal 2 5 3 3" xfId="3589"/>
    <cellStyle name="Normal 2 5 3 3 2" xfId="3590"/>
    <cellStyle name="Normal 2 5 3 4" xfId="3591"/>
    <cellStyle name="Normal 2 5 4" xfId="3592"/>
    <cellStyle name="Normal 2 5 4 2" xfId="3593"/>
    <cellStyle name="Normal 2 5 4 2 2" xfId="3594"/>
    <cellStyle name="Normal 2 5 4 2 2 2" xfId="3595"/>
    <cellStyle name="Normal 2 5 4 2 3" xfId="3596"/>
    <cellStyle name="Normal 2 5 4 3" xfId="3597"/>
    <cellStyle name="Normal 2 5 4 3 2" xfId="3598"/>
    <cellStyle name="Normal 2 5 4 4" xfId="3599"/>
    <cellStyle name="Normal 2 5 5" xfId="3600"/>
    <cellStyle name="Normal 2 5 5 2" xfId="3601"/>
    <cellStyle name="Normal 2 5 5 2 2" xfId="3602"/>
    <cellStyle name="Normal 2 5 5 2 2 2" xfId="3603"/>
    <cellStyle name="Normal 2 5 5 2 3" xfId="3604"/>
    <cellStyle name="Normal 2 5 5 3" xfId="3605"/>
    <cellStyle name="Normal 2 5 5 3 2" xfId="3606"/>
    <cellStyle name="Normal 2 5 5 4" xfId="3607"/>
    <cellStyle name="Normal 2 5 6" xfId="3608"/>
    <cellStyle name="Normal 2 5 6 2" xfId="3609"/>
    <cellStyle name="Normal 2 5 6 2 2" xfId="3610"/>
    <cellStyle name="Normal 2 5 6 3" xfId="3611"/>
    <cellStyle name="Normal 2 5 7" xfId="3612"/>
    <cellStyle name="Normal 2 5 7 2" xfId="3613"/>
    <cellStyle name="Normal 2 5 8" xfId="3614"/>
    <cellStyle name="Normal 2 6" xfId="3615"/>
    <cellStyle name="Normal 2 7" xfId="3616"/>
    <cellStyle name="Normal 2 8" xfId="3617"/>
    <cellStyle name="Normal 2 9" xfId="3618"/>
    <cellStyle name="Normal 2_Flujo de Caja 2011 Definitivo" xfId="3619"/>
    <cellStyle name="Normal 20" xfId="3620"/>
    <cellStyle name="Normal 21" xfId="3621"/>
    <cellStyle name="Normal 22" xfId="3622"/>
    <cellStyle name="Normal 23" xfId="3623"/>
    <cellStyle name="Normal 24" xfId="3624"/>
    <cellStyle name="Normal 24 2" xfId="5390"/>
    <cellStyle name="Normal 25" xfId="3625"/>
    <cellStyle name="Normal 26" xfId="3626"/>
    <cellStyle name="Normal 26 2" xfId="5391"/>
    <cellStyle name="Normal 27" xfId="3627"/>
    <cellStyle name="Normal 27 2" xfId="5392"/>
    <cellStyle name="Normal 28" xfId="3628"/>
    <cellStyle name="Normal 28 2" xfId="3629"/>
    <cellStyle name="Normal 28 3" xfId="3630"/>
    <cellStyle name="Normal 29" xfId="3631"/>
    <cellStyle name="Normal 29 2" xfId="3632"/>
    <cellStyle name="Normal 29 3" xfId="3633"/>
    <cellStyle name="Normal 3" xfId="3634"/>
    <cellStyle name="Normal 3 10" xfId="3635"/>
    <cellStyle name="Normal 3 11" xfId="3636"/>
    <cellStyle name="Normal 3 12" xfId="3637"/>
    <cellStyle name="Normal 3 2" xfId="3638"/>
    <cellStyle name="Normal 3 2 2" xfId="3639"/>
    <cellStyle name="Normal 3 2 3" xfId="3640"/>
    <cellStyle name="Normal 3 3" xfId="3641"/>
    <cellStyle name="Normal 3 4" xfId="3642"/>
    <cellStyle name="Normal 3 5" xfId="3643"/>
    <cellStyle name="Normal 3 6" xfId="3644"/>
    <cellStyle name="Normal 3 6 2" xfId="3645"/>
    <cellStyle name="Normal 3 7" xfId="3646"/>
    <cellStyle name="Normal 3 8" xfId="3647"/>
    <cellStyle name="Normal 3 8 2" xfId="3648"/>
    <cellStyle name="Normal 3 9" xfId="3649"/>
    <cellStyle name="Normal 3 9 2" xfId="3650"/>
    <cellStyle name="Normal 3_Flujo de Caja 2011 Definitivo" xfId="3651"/>
    <cellStyle name="Normal 30" xfId="3652"/>
    <cellStyle name="Normal 30 2" xfId="3653"/>
    <cellStyle name="Normal 30 3" xfId="3654"/>
    <cellStyle name="Normal 31" xfId="3655"/>
    <cellStyle name="Normal 31 2" xfId="3656"/>
    <cellStyle name="Normal 32" xfId="3657"/>
    <cellStyle name="Normal 32 2" xfId="3658"/>
    <cellStyle name="Normal 32 3" xfId="5393"/>
    <cellStyle name="Normal 33" xfId="3659"/>
    <cellStyle name="Normal 33 2" xfId="3660"/>
    <cellStyle name="Normal 34" xfId="3661"/>
    <cellStyle name="Normal 35" xfId="3662"/>
    <cellStyle name="Normal 35 2" xfId="3663"/>
    <cellStyle name="Normal 36" xfId="3664"/>
    <cellStyle name="Normal 36 2" xfId="3665"/>
    <cellStyle name="Normal 37" xfId="3666"/>
    <cellStyle name="Normal 38" xfId="3667"/>
    <cellStyle name="Normal 39" xfId="3668"/>
    <cellStyle name="Normal 4" xfId="3669"/>
    <cellStyle name="Normal 4 2" xfId="3670"/>
    <cellStyle name="Normal 4 2 2" xfId="5394"/>
    <cellStyle name="Normal 4 3" xfId="3671"/>
    <cellStyle name="Normal 4 3 2" xfId="3672"/>
    <cellStyle name="Normal 4 3 3" xfId="5085"/>
    <cellStyle name="Normal 4 3 4" xfId="5395"/>
    <cellStyle name="Normal 4 4" xfId="3673"/>
    <cellStyle name="Normal 40" xfId="3674"/>
    <cellStyle name="Normal 40 2" xfId="5396"/>
    <cellStyle name="Normal 41" xfId="3675"/>
    <cellStyle name="Normal 42" xfId="3676"/>
    <cellStyle name="Normal 43" xfId="3677"/>
    <cellStyle name="Normal 44" xfId="3678"/>
    <cellStyle name="Normal 45" xfId="3679"/>
    <cellStyle name="Normal 46" xfId="3680"/>
    <cellStyle name="Normal 47" xfId="3681"/>
    <cellStyle name="Normal 48" xfId="3682"/>
    <cellStyle name="Normal 49" xfId="4980"/>
    <cellStyle name="Normal 49 2" xfId="5054"/>
    <cellStyle name="Normal 49 3" xfId="5087"/>
    <cellStyle name="Normal 5" xfId="3683"/>
    <cellStyle name="Normal 5 2" xfId="3684"/>
    <cellStyle name="Normal 5 2 2" xfId="3685"/>
    <cellStyle name="Normal 50" xfId="4982"/>
    <cellStyle name="Normal 50 2" xfId="5056"/>
    <cellStyle name="Normal 50 3" xfId="5089"/>
    <cellStyle name="Normal 51" xfId="4984"/>
    <cellStyle name="Normal 51 2" xfId="5058"/>
    <cellStyle name="Normal 51 3" xfId="5091"/>
    <cellStyle name="Normal 52" xfId="4986"/>
    <cellStyle name="Normal 52 2" xfId="5060"/>
    <cellStyle name="Normal 52 3" xfId="5093"/>
    <cellStyle name="Normal 53" xfId="4988"/>
    <cellStyle name="Normal 53 2" xfId="5062"/>
    <cellStyle name="Normal 53 3" xfId="5095"/>
    <cellStyle name="Normal 54" xfId="4990"/>
    <cellStyle name="Normal 54 2" xfId="5064"/>
    <cellStyle name="Normal 54 3" xfId="5097"/>
    <cellStyle name="Normal 55" xfId="4992"/>
    <cellStyle name="Normal 55 2" xfId="5066"/>
    <cellStyle name="Normal 55 3" xfId="5099"/>
    <cellStyle name="Normal 56" xfId="4994"/>
    <cellStyle name="Normal 56 2" xfId="5068"/>
    <cellStyle name="Normal 56 3" xfId="5101"/>
    <cellStyle name="Normal 57" xfId="4996"/>
    <cellStyle name="Normal 57 2" xfId="5070"/>
    <cellStyle name="Normal 57 3" xfId="5103"/>
    <cellStyle name="Normal 58" xfId="4998"/>
    <cellStyle name="Normal 58 2" xfId="5072"/>
    <cellStyle name="Normal 58 3" xfId="5105"/>
    <cellStyle name="Normal 59" xfId="5000"/>
    <cellStyle name="Normal 59 2" xfId="5074"/>
    <cellStyle name="Normal 59 3" xfId="5107"/>
    <cellStyle name="Normal 6" xfId="3686"/>
    <cellStyle name="Normal 6 2" xfId="3687"/>
    <cellStyle name="Normal 6 3" xfId="3688"/>
    <cellStyle name="Normal 6 4" xfId="5397"/>
    <cellStyle name="Normal 60" xfId="5002"/>
    <cellStyle name="Normal 60 2" xfId="5076"/>
    <cellStyle name="Normal 60 3" xfId="5109"/>
    <cellStyle name="Normal 61" xfId="3689"/>
    <cellStyle name="Normal 62" xfId="5004"/>
    <cellStyle name="Normal 62 2" xfId="5078"/>
    <cellStyle name="Normal 62 3" xfId="5111"/>
    <cellStyle name="Normal 7" xfId="3690"/>
    <cellStyle name="Normal 7 2" xfId="3691"/>
    <cellStyle name="Normal 7 2 2" xfId="3692"/>
    <cellStyle name="Normal 7 3" xfId="3693"/>
    <cellStyle name="Normal 7 4" xfId="3694"/>
    <cellStyle name="Normal 7_ENERO" xfId="3695"/>
    <cellStyle name="Normal 73" xfId="3696"/>
    <cellStyle name="Normal 74" xfId="3697"/>
    <cellStyle name="Normal 8" xfId="3698"/>
    <cellStyle name="Normal 8 2" xfId="3699"/>
    <cellStyle name="Normal 8 3" xfId="3700"/>
    <cellStyle name="Normal 9" xfId="3701"/>
    <cellStyle name="Normal 9 2" xfId="5398"/>
    <cellStyle name="Normal 93" xfId="3702"/>
    <cellStyle name="Normale_radio commer.-27jan" xfId="3703"/>
    <cellStyle name="Notas" xfId="5020" builtinId="10" customBuiltin="1"/>
    <cellStyle name="Notas 10" xfId="5399"/>
    <cellStyle name="Notas 11" xfId="5400"/>
    <cellStyle name="Notas 12" xfId="5401"/>
    <cellStyle name="Notas 13" xfId="5402"/>
    <cellStyle name="Notas 14" xfId="5403"/>
    <cellStyle name="Notas 15" xfId="5404"/>
    <cellStyle name="Notas 16" xfId="5405"/>
    <cellStyle name="Notas 17" xfId="5406"/>
    <cellStyle name="Notas 18" xfId="5407"/>
    <cellStyle name="Notas 19" xfId="5408"/>
    <cellStyle name="Notas 2" xfId="3704"/>
    <cellStyle name="Notas 2 2" xfId="3705"/>
    <cellStyle name="Notas 2 2 2" xfId="3706"/>
    <cellStyle name="Notas 2 2 3" xfId="3707"/>
    <cellStyle name="Notas 2 2 4" xfId="3708"/>
    <cellStyle name="Notas 2 3" xfId="3709"/>
    <cellStyle name="Notas 2 3 2" xfId="3710"/>
    <cellStyle name="Notas 2 3 3" xfId="3711"/>
    <cellStyle name="Notas 2 3 4" xfId="3712"/>
    <cellStyle name="Notas 2 4" xfId="3713"/>
    <cellStyle name="Notas 2 4 2" xfId="3714"/>
    <cellStyle name="Notas 2 4 3" xfId="3715"/>
    <cellStyle name="Notas 2 4 4" xfId="3716"/>
    <cellStyle name="Notas 2 5" xfId="3717"/>
    <cellStyle name="Notas 2 6" xfId="3718"/>
    <cellStyle name="Notas 2 6 2" xfId="3719"/>
    <cellStyle name="Notas 2 7" xfId="3720"/>
    <cellStyle name="Notas 20" xfId="5409"/>
    <cellStyle name="Notas 21" xfId="5410"/>
    <cellStyle name="Notas 22" xfId="5411"/>
    <cellStyle name="Notas 23" xfId="5412"/>
    <cellStyle name="Notas 24" xfId="5413"/>
    <cellStyle name="Notas 3" xfId="3721"/>
    <cellStyle name="Notas 3 2" xfId="3722"/>
    <cellStyle name="Notas 3 2 2" xfId="3723"/>
    <cellStyle name="Notas 3 2 3" xfId="3724"/>
    <cellStyle name="Notas 3 2 4" xfId="3725"/>
    <cellStyle name="Notas 3 3" xfId="3726"/>
    <cellStyle name="Notas 3 4" xfId="3727"/>
    <cellStyle name="Notas 3 5" xfId="3728"/>
    <cellStyle name="Notas 4" xfId="3729"/>
    <cellStyle name="Notas 4 2" xfId="5414"/>
    <cellStyle name="Notas 5" xfId="5415"/>
    <cellStyle name="Notas 6" xfId="5416"/>
    <cellStyle name="Notas 7" xfId="5417"/>
    <cellStyle name="Notas 8" xfId="5418"/>
    <cellStyle name="Notas 9" xfId="5419"/>
    <cellStyle name="Note" xfId="3730"/>
    <cellStyle name="Note 10" xfId="3731"/>
    <cellStyle name="Note 10 2" xfId="3732"/>
    <cellStyle name="Note 11" xfId="3733"/>
    <cellStyle name="Note 2" xfId="3734"/>
    <cellStyle name="Note 2 2" xfId="3735"/>
    <cellStyle name="Note 2 2 2" xfId="3736"/>
    <cellStyle name="Note 2 2 2 2" xfId="3737"/>
    <cellStyle name="Note 2 2 2 2 2" xfId="3738"/>
    <cellStyle name="Note 2 2 2 2 2 2" xfId="3739"/>
    <cellStyle name="Note 2 2 2 2 3" xfId="3740"/>
    <cellStyle name="Note 2 2 2 3" xfId="3741"/>
    <cellStyle name="Note 2 2 2 3 2" xfId="3742"/>
    <cellStyle name="Note 2 2 2 4" xfId="3743"/>
    <cellStyle name="Note 2 2 3" xfId="3744"/>
    <cellStyle name="Note 2 2 3 2" xfId="3745"/>
    <cellStyle name="Note 2 2 3 2 2" xfId="3746"/>
    <cellStyle name="Note 2 2 3 3" xfId="3747"/>
    <cellStyle name="Note 2 2 4" xfId="3748"/>
    <cellStyle name="Note 2 2 4 2" xfId="3749"/>
    <cellStyle name="Note 2 2 5" xfId="3750"/>
    <cellStyle name="Note 2 3" xfId="3751"/>
    <cellStyle name="Note 2 3 2" xfId="3752"/>
    <cellStyle name="Note 2 3 2 2" xfId="3753"/>
    <cellStyle name="Note 2 3 2 2 2" xfId="3754"/>
    <cellStyle name="Note 2 3 2 2 2 2" xfId="3755"/>
    <cellStyle name="Note 2 3 2 2 3" xfId="3756"/>
    <cellStyle name="Note 2 3 2 3" xfId="3757"/>
    <cellStyle name="Note 2 3 2 3 2" xfId="3758"/>
    <cellStyle name="Note 2 3 2 4" xfId="3759"/>
    <cellStyle name="Note 2 3 3" xfId="3760"/>
    <cellStyle name="Note 2 3 3 2" xfId="3761"/>
    <cellStyle name="Note 2 3 3 2 2" xfId="3762"/>
    <cellStyle name="Note 2 3 3 3" xfId="3763"/>
    <cellStyle name="Note 2 3 4" xfId="3764"/>
    <cellStyle name="Note 2 3 4 2" xfId="3765"/>
    <cellStyle name="Note 2 3 5" xfId="3766"/>
    <cellStyle name="Note 2 4" xfId="3767"/>
    <cellStyle name="Note 2 4 2" xfId="3768"/>
    <cellStyle name="Note 2 4 2 2" xfId="3769"/>
    <cellStyle name="Note 2 4 2 2 2" xfId="3770"/>
    <cellStyle name="Note 2 4 2 2 2 2" xfId="3771"/>
    <cellStyle name="Note 2 4 2 2 3" xfId="3772"/>
    <cellStyle name="Note 2 4 2 3" xfId="3773"/>
    <cellStyle name="Note 2 4 2 3 2" xfId="3774"/>
    <cellStyle name="Note 2 4 2 4" xfId="3775"/>
    <cellStyle name="Note 2 4 3" xfId="3776"/>
    <cellStyle name="Note 2 4 3 2" xfId="3777"/>
    <cellStyle name="Note 2 4 3 2 2" xfId="3778"/>
    <cellStyle name="Note 2 4 3 3" xfId="3779"/>
    <cellStyle name="Note 2 4 4" xfId="3780"/>
    <cellStyle name="Note 2 4 4 2" xfId="3781"/>
    <cellStyle name="Note 2 4 5" xfId="3782"/>
    <cellStyle name="Note 2 5" xfId="3783"/>
    <cellStyle name="Note 2 5 2" xfId="3784"/>
    <cellStyle name="Note 2 5 2 2" xfId="3785"/>
    <cellStyle name="Note 2 5 2 2 2" xfId="3786"/>
    <cellStyle name="Note 2 5 2 2 2 2" xfId="3787"/>
    <cellStyle name="Note 2 5 2 2 3" xfId="3788"/>
    <cellStyle name="Note 2 5 2 3" xfId="3789"/>
    <cellStyle name="Note 2 5 2 3 2" xfId="3790"/>
    <cellStyle name="Note 2 5 2 4" xfId="3791"/>
    <cellStyle name="Note 2 5 3" xfId="3792"/>
    <cellStyle name="Note 2 5 3 2" xfId="3793"/>
    <cellStyle name="Note 2 5 3 2 2" xfId="3794"/>
    <cellStyle name="Note 2 5 3 3" xfId="3795"/>
    <cellStyle name="Note 2 5 4" xfId="3796"/>
    <cellStyle name="Note 2 5 4 2" xfId="3797"/>
    <cellStyle name="Note 2 5 5" xfId="3798"/>
    <cellStyle name="Note 2 6" xfId="3799"/>
    <cellStyle name="Note 2 6 2" xfId="3800"/>
    <cellStyle name="Note 2 6 2 2" xfId="3801"/>
    <cellStyle name="Note 2 6 2 2 2" xfId="3802"/>
    <cellStyle name="Note 2 6 2 3" xfId="3803"/>
    <cellStyle name="Note 2 6 3" xfId="3804"/>
    <cellStyle name="Note 2 6 3 2" xfId="3805"/>
    <cellStyle name="Note 2 6 4" xfId="3806"/>
    <cellStyle name="Note 2 7" xfId="3807"/>
    <cellStyle name="Note 2 7 2" xfId="3808"/>
    <cellStyle name="Note 2 7 2 2" xfId="3809"/>
    <cellStyle name="Note 2 7 3" xfId="3810"/>
    <cellStyle name="Note 2 8" xfId="3811"/>
    <cellStyle name="Note 2 8 2" xfId="3812"/>
    <cellStyle name="Note 2 9" xfId="3813"/>
    <cellStyle name="Note 3" xfId="3814"/>
    <cellStyle name="Note 3 2" xfId="3815"/>
    <cellStyle name="Note 3 2 2" xfId="3816"/>
    <cellStyle name="Note 3 2 2 2" xfId="3817"/>
    <cellStyle name="Note 3 2 2 2 2" xfId="3818"/>
    <cellStyle name="Note 3 2 2 2 2 2" xfId="3819"/>
    <cellStyle name="Note 3 2 2 2 3" xfId="3820"/>
    <cellStyle name="Note 3 2 2 3" xfId="3821"/>
    <cellStyle name="Note 3 2 2 3 2" xfId="3822"/>
    <cellStyle name="Note 3 2 2 4" xfId="3823"/>
    <cellStyle name="Note 3 2 3" xfId="3824"/>
    <cellStyle name="Note 3 2 3 2" xfId="3825"/>
    <cellStyle name="Note 3 2 3 2 2" xfId="3826"/>
    <cellStyle name="Note 3 2 3 3" xfId="3827"/>
    <cellStyle name="Note 3 2 4" xfId="3828"/>
    <cellStyle name="Note 3 2 4 2" xfId="3829"/>
    <cellStyle name="Note 3 2 5" xfId="3830"/>
    <cellStyle name="Note 3 3" xfId="3831"/>
    <cellStyle name="Note 3 3 2" xfId="3832"/>
    <cellStyle name="Note 3 3 2 2" xfId="3833"/>
    <cellStyle name="Note 3 3 2 2 2" xfId="3834"/>
    <cellStyle name="Note 3 3 2 2 2 2" xfId="3835"/>
    <cellStyle name="Note 3 3 2 2 3" xfId="3836"/>
    <cellStyle name="Note 3 3 2 3" xfId="3837"/>
    <cellStyle name="Note 3 3 2 3 2" xfId="3838"/>
    <cellStyle name="Note 3 3 2 4" xfId="3839"/>
    <cellStyle name="Note 3 3 3" xfId="3840"/>
    <cellStyle name="Note 3 3 3 2" xfId="3841"/>
    <cellStyle name="Note 3 3 3 2 2" xfId="3842"/>
    <cellStyle name="Note 3 3 3 3" xfId="3843"/>
    <cellStyle name="Note 3 3 4" xfId="3844"/>
    <cellStyle name="Note 3 3 4 2" xfId="3845"/>
    <cellStyle name="Note 3 3 5" xfId="3846"/>
    <cellStyle name="Note 3 4" xfId="3847"/>
    <cellStyle name="Note 3 4 2" xfId="3848"/>
    <cellStyle name="Note 3 4 2 2" xfId="3849"/>
    <cellStyle name="Note 3 4 2 2 2" xfId="3850"/>
    <cellStyle name="Note 3 4 2 2 2 2" xfId="3851"/>
    <cellStyle name="Note 3 4 2 2 3" xfId="3852"/>
    <cellStyle name="Note 3 4 2 3" xfId="3853"/>
    <cellStyle name="Note 3 4 2 3 2" xfId="3854"/>
    <cellStyle name="Note 3 4 2 4" xfId="3855"/>
    <cellStyle name="Note 3 4 3" xfId="3856"/>
    <cellStyle name="Note 3 4 3 2" xfId="3857"/>
    <cellStyle name="Note 3 4 3 2 2" xfId="3858"/>
    <cellStyle name="Note 3 4 3 3" xfId="3859"/>
    <cellStyle name="Note 3 4 4" xfId="3860"/>
    <cellStyle name="Note 3 4 4 2" xfId="3861"/>
    <cellStyle name="Note 3 4 5" xfId="3862"/>
    <cellStyle name="Note 3 5" xfId="3863"/>
    <cellStyle name="Note 3 5 2" xfId="3864"/>
    <cellStyle name="Note 3 5 2 2" xfId="3865"/>
    <cellStyle name="Note 3 5 2 2 2" xfId="3866"/>
    <cellStyle name="Note 3 5 2 2 2 2" xfId="3867"/>
    <cellStyle name="Note 3 5 2 2 3" xfId="3868"/>
    <cellStyle name="Note 3 5 2 3" xfId="3869"/>
    <cellStyle name="Note 3 5 2 3 2" xfId="3870"/>
    <cellStyle name="Note 3 5 2 4" xfId="3871"/>
    <cellStyle name="Note 3 5 3" xfId="3872"/>
    <cellStyle name="Note 3 5 3 2" xfId="3873"/>
    <cellStyle name="Note 3 5 3 2 2" xfId="3874"/>
    <cellStyle name="Note 3 5 3 3" xfId="3875"/>
    <cellStyle name="Note 3 5 4" xfId="3876"/>
    <cellStyle name="Note 3 5 4 2" xfId="3877"/>
    <cellStyle name="Note 3 5 5" xfId="3878"/>
    <cellStyle name="Note 3 6" xfId="3879"/>
    <cellStyle name="Note 3 6 2" xfId="3880"/>
    <cellStyle name="Note 3 6 2 2" xfId="3881"/>
    <cellStyle name="Note 3 6 2 2 2" xfId="3882"/>
    <cellStyle name="Note 3 6 2 3" xfId="3883"/>
    <cellStyle name="Note 3 6 3" xfId="3884"/>
    <cellStyle name="Note 3 6 3 2" xfId="3885"/>
    <cellStyle name="Note 3 6 4" xfId="3886"/>
    <cellStyle name="Note 3 7" xfId="3887"/>
    <cellStyle name="Note 3 7 2" xfId="3888"/>
    <cellStyle name="Note 3 7 2 2" xfId="3889"/>
    <cellStyle name="Note 3 7 3" xfId="3890"/>
    <cellStyle name="Note 3 8" xfId="3891"/>
    <cellStyle name="Note 3 8 2" xfId="3892"/>
    <cellStyle name="Note 3 9" xfId="3893"/>
    <cellStyle name="Note 4" xfId="3894"/>
    <cellStyle name="Note 4 2" xfId="3895"/>
    <cellStyle name="Note 4 2 2" xfId="3896"/>
    <cellStyle name="Note 4 2 2 2" xfId="3897"/>
    <cellStyle name="Note 4 2 2 2 2" xfId="3898"/>
    <cellStyle name="Note 4 2 2 3" xfId="3899"/>
    <cellStyle name="Note 4 2 3" xfId="3900"/>
    <cellStyle name="Note 4 2 3 2" xfId="3901"/>
    <cellStyle name="Note 4 2 4" xfId="3902"/>
    <cellStyle name="Note 4 3" xfId="3903"/>
    <cellStyle name="Note 4 3 2" xfId="3904"/>
    <cellStyle name="Note 4 3 2 2" xfId="3905"/>
    <cellStyle name="Note 4 3 3" xfId="3906"/>
    <cellStyle name="Note 4 4" xfId="3907"/>
    <cellStyle name="Note 4 4 2" xfId="3908"/>
    <cellStyle name="Note 4 5" xfId="3909"/>
    <cellStyle name="Note 5" xfId="3910"/>
    <cellStyle name="Note 5 2" xfId="3911"/>
    <cellStyle name="Note 5 2 2" xfId="3912"/>
    <cellStyle name="Note 5 2 2 2" xfId="3913"/>
    <cellStyle name="Note 5 2 2 2 2" xfId="3914"/>
    <cellStyle name="Note 5 2 2 3" xfId="3915"/>
    <cellStyle name="Note 5 2 3" xfId="3916"/>
    <cellStyle name="Note 5 2 3 2" xfId="3917"/>
    <cellStyle name="Note 5 2 4" xfId="3918"/>
    <cellStyle name="Note 5 3" xfId="3919"/>
    <cellStyle name="Note 5 3 2" xfId="3920"/>
    <cellStyle name="Note 5 3 2 2" xfId="3921"/>
    <cellStyle name="Note 5 3 3" xfId="3922"/>
    <cellStyle name="Note 5 4" xfId="3923"/>
    <cellStyle name="Note 5 4 2" xfId="3924"/>
    <cellStyle name="Note 5 5" xfId="3925"/>
    <cellStyle name="Note 6" xfId="3926"/>
    <cellStyle name="Note 6 2" xfId="3927"/>
    <cellStyle name="Note 6 2 2" xfId="3928"/>
    <cellStyle name="Note 6 2 2 2" xfId="3929"/>
    <cellStyle name="Note 6 2 2 2 2" xfId="3930"/>
    <cellStyle name="Note 6 2 2 3" xfId="3931"/>
    <cellStyle name="Note 6 2 3" xfId="3932"/>
    <cellStyle name="Note 6 2 3 2" xfId="3933"/>
    <cellStyle name="Note 6 2 4" xfId="3934"/>
    <cellStyle name="Note 6 3" xfId="3935"/>
    <cellStyle name="Note 6 3 2" xfId="3936"/>
    <cellStyle name="Note 6 3 2 2" xfId="3937"/>
    <cellStyle name="Note 6 3 3" xfId="3938"/>
    <cellStyle name="Note 6 4" xfId="3939"/>
    <cellStyle name="Note 6 4 2" xfId="3940"/>
    <cellStyle name="Note 6 5" xfId="3941"/>
    <cellStyle name="Note 7" xfId="3942"/>
    <cellStyle name="Note 7 2" xfId="3943"/>
    <cellStyle name="Note 7 2 2" xfId="3944"/>
    <cellStyle name="Note 7 2 2 2" xfId="3945"/>
    <cellStyle name="Note 7 2 2 2 2" xfId="3946"/>
    <cellStyle name="Note 7 2 2 3" xfId="3947"/>
    <cellStyle name="Note 7 2 3" xfId="3948"/>
    <cellStyle name="Note 7 2 3 2" xfId="3949"/>
    <cellStyle name="Note 7 2 4" xfId="3950"/>
    <cellStyle name="Note 7 3" xfId="3951"/>
    <cellStyle name="Note 7 3 2" xfId="3952"/>
    <cellStyle name="Note 7 3 2 2" xfId="3953"/>
    <cellStyle name="Note 7 3 3" xfId="3954"/>
    <cellStyle name="Note 7 4" xfId="3955"/>
    <cellStyle name="Note 7 4 2" xfId="3956"/>
    <cellStyle name="Note 7 5" xfId="3957"/>
    <cellStyle name="Note 8" xfId="3958"/>
    <cellStyle name="Note 8 2" xfId="3959"/>
    <cellStyle name="Note 8 2 2" xfId="3960"/>
    <cellStyle name="Note 8 2 2 2" xfId="3961"/>
    <cellStyle name="Note 8 2 3" xfId="3962"/>
    <cellStyle name="Note 8 3" xfId="3963"/>
    <cellStyle name="Note 8 3 2" xfId="3964"/>
    <cellStyle name="Note 8 4" xfId="3965"/>
    <cellStyle name="Note 9" xfId="3966"/>
    <cellStyle name="Note 9 2" xfId="3967"/>
    <cellStyle name="Note 9 2 2" xfId="3968"/>
    <cellStyle name="Note 9 3" xfId="3969"/>
    <cellStyle name="one decimal place" xfId="3970"/>
    <cellStyle name="Output" xfId="3971"/>
    <cellStyle name="Output 2" xfId="3972"/>
    <cellStyle name="Porcentaje 2" xfId="3973"/>
    <cellStyle name="Porcentaje 2 2" xfId="3974"/>
    <cellStyle name="Porcentaje 2 2 2" xfId="3975"/>
    <cellStyle name="Porcentaje 2 2 3" xfId="3976"/>
    <cellStyle name="Porcentaje 2 3" xfId="3977"/>
    <cellStyle name="Porcentaje 2 3 2" xfId="3978"/>
    <cellStyle name="Porcentaje 2 3 3" xfId="3979"/>
    <cellStyle name="Porcentaje 2 4" xfId="3980"/>
    <cellStyle name="Porcentaje 2 4 2" xfId="3981"/>
    <cellStyle name="Porcentaje 2 4 3" xfId="3982"/>
    <cellStyle name="Porcentaje 2 5" xfId="3983"/>
    <cellStyle name="Porcentaje 2 6" xfId="3984"/>
    <cellStyle name="Porcentaje 3" xfId="3985"/>
    <cellStyle name="Porcentaje 3 2" xfId="3986"/>
    <cellStyle name="Porcentaje 3 2 2" xfId="3987"/>
    <cellStyle name="Porcentaje 3 3" xfId="3988"/>
    <cellStyle name="Porcentaje 4" xfId="3989"/>
    <cellStyle name="Porcentaje 4 2" xfId="3990"/>
    <cellStyle name="Porcentaje 5" xfId="3991"/>
    <cellStyle name="Porcentaje 5 2" xfId="3992"/>
    <cellStyle name="Porcentual" xfId="5113" builtinId="5"/>
    <cellStyle name="Porcentual 10" xfId="3993"/>
    <cellStyle name="Porcentual 10 2" xfId="3994"/>
    <cellStyle name="Porcentual 10 3" xfId="3995"/>
    <cellStyle name="Porcentual 11" xfId="3996"/>
    <cellStyle name="Porcentual 11 2" xfId="5086"/>
    <cellStyle name="Porcentual 12" xfId="3997"/>
    <cellStyle name="Porcentual 2" xfId="3998"/>
    <cellStyle name="Porcentual 2 10" xfId="3999"/>
    <cellStyle name="Porcentual 2 10 2" xfId="4000"/>
    <cellStyle name="Porcentual 2 10 2 2" xfId="4001"/>
    <cellStyle name="Porcentual 2 10 2 3" xfId="4002"/>
    <cellStyle name="Porcentual 2 10 3" xfId="4003"/>
    <cellStyle name="Porcentual 2 10 3 2" xfId="4004"/>
    <cellStyle name="Porcentual 2 10 4" xfId="4005"/>
    <cellStyle name="Porcentual 2 10 5" xfId="4006"/>
    <cellStyle name="Porcentual 2 11" xfId="4007"/>
    <cellStyle name="Porcentual 2 12" xfId="4008"/>
    <cellStyle name="Porcentual 2 2" xfId="4009"/>
    <cellStyle name="Porcentual 2 2 2" xfId="4010"/>
    <cellStyle name="Porcentual 2 2 3" xfId="4011"/>
    <cellStyle name="Porcentual 2 2 3 2" xfId="4012"/>
    <cellStyle name="Porcentual 2 2 3 3" xfId="4013"/>
    <cellStyle name="Porcentual 2 2 3 4" xfId="4014"/>
    <cellStyle name="Porcentual 2 2 4" xfId="4015"/>
    <cellStyle name="Porcentual 2 3" xfId="4016"/>
    <cellStyle name="Porcentual 2 3 2" xfId="4017"/>
    <cellStyle name="Porcentual 2 3 2 2" xfId="4018"/>
    <cellStyle name="Porcentual 2 3 2 2 2" xfId="4019"/>
    <cellStyle name="Porcentual 2 3 2 2 2 2" xfId="4020"/>
    <cellStyle name="Porcentual 2 3 2 2 3" xfId="4021"/>
    <cellStyle name="Porcentual 2 3 2 3" xfId="4022"/>
    <cellStyle name="Porcentual 2 3 2 3 2" xfId="4023"/>
    <cellStyle name="Porcentual 2 3 2 4" xfId="4024"/>
    <cellStyle name="Porcentual 2 3 3" xfId="4025"/>
    <cellStyle name="Porcentual 2 3 3 2" xfId="4026"/>
    <cellStyle name="Porcentual 2 3 3 2 2" xfId="4027"/>
    <cellStyle name="Porcentual 2 3 3 2 2 2" xfId="4028"/>
    <cellStyle name="Porcentual 2 3 3 2 3" xfId="4029"/>
    <cellStyle name="Porcentual 2 3 3 3" xfId="4030"/>
    <cellStyle name="Porcentual 2 3 3 3 2" xfId="4031"/>
    <cellStyle name="Porcentual 2 3 3 4" xfId="4032"/>
    <cellStyle name="Porcentual 2 3 4" xfId="4033"/>
    <cellStyle name="Porcentual 2 3 4 2" xfId="4034"/>
    <cellStyle name="Porcentual 2 3 4 2 2" xfId="4035"/>
    <cellStyle name="Porcentual 2 3 4 2 2 2" xfId="4036"/>
    <cellStyle name="Porcentual 2 3 4 2 3" xfId="4037"/>
    <cellStyle name="Porcentual 2 3 4 3" xfId="4038"/>
    <cellStyle name="Porcentual 2 3 4 3 2" xfId="4039"/>
    <cellStyle name="Porcentual 2 3 4 4" xfId="4040"/>
    <cellStyle name="Porcentual 2 3 5" xfId="4041"/>
    <cellStyle name="Porcentual 2 3 5 2" xfId="4042"/>
    <cellStyle name="Porcentual 2 3 5 2 2" xfId="4043"/>
    <cellStyle name="Porcentual 2 3 5 2 2 2" xfId="4044"/>
    <cellStyle name="Porcentual 2 3 5 2 3" xfId="4045"/>
    <cellStyle name="Porcentual 2 3 5 3" xfId="4046"/>
    <cellStyle name="Porcentual 2 3 5 3 2" xfId="4047"/>
    <cellStyle name="Porcentual 2 3 5 4" xfId="4048"/>
    <cellStyle name="Porcentual 2 3 6" xfId="4049"/>
    <cellStyle name="Porcentual 2 3 6 2" xfId="4050"/>
    <cellStyle name="Porcentual 2 3 6 2 2" xfId="4051"/>
    <cellStyle name="Porcentual 2 3 6 3" xfId="4052"/>
    <cellStyle name="Porcentual 2 3 7" xfId="4053"/>
    <cellStyle name="Porcentual 2 3 7 2" xfId="4054"/>
    <cellStyle name="Porcentual 2 3 8" xfId="4055"/>
    <cellStyle name="Porcentual 2 3 8 2" xfId="4056"/>
    <cellStyle name="Porcentual 2 3 9" xfId="4057"/>
    <cellStyle name="Porcentual 2 4" xfId="4058"/>
    <cellStyle name="Porcentual 2 4 2" xfId="4059"/>
    <cellStyle name="Porcentual 2 4 2 2" xfId="4060"/>
    <cellStyle name="Porcentual 2 4 2 2 2" xfId="4061"/>
    <cellStyle name="Porcentual 2 4 2 2 2 2" xfId="4062"/>
    <cellStyle name="Porcentual 2 4 2 2 3" xfId="4063"/>
    <cellStyle name="Porcentual 2 4 2 3" xfId="4064"/>
    <cellStyle name="Porcentual 2 4 2 3 2" xfId="4065"/>
    <cellStyle name="Porcentual 2 4 2 4" xfId="4066"/>
    <cellStyle name="Porcentual 2 4 3" xfId="4067"/>
    <cellStyle name="Porcentual 2 4 3 2" xfId="4068"/>
    <cellStyle name="Porcentual 2 4 3 2 2" xfId="4069"/>
    <cellStyle name="Porcentual 2 4 3 2 2 2" xfId="4070"/>
    <cellStyle name="Porcentual 2 4 3 2 3" xfId="4071"/>
    <cellStyle name="Porcentual 2 4 3 3" xfId="4072"/>
    <cellStyle name="Porcentual 2 4 3 3 2" xfId="4073"/>
    <cellStyle name="Porcentual 2 4 3 4" xfId="4074"/>
    <cellStyle name="Porcentual 2 4 4" xfId="4075"/>
    <cellStyle name="Porcentual 2 4 4 2" xfId="4076"/>
    <cellStyle name="Porcentual 2 4 4 2 2" xfId="4077"/>
    <cellStyle name="Porcentual 2 4 4 2 2 2" xfId="4078"/>
    <cellStyle name="Porcentual 2 4 4 2 3" xfId="4079"/>
    <cellStyle name="Porcentual 2 4 4 3" xfId="4080"/>
    <cellStyle name="Porcentual 2 4 4 3 2" xfId="4081"/>
    <cellStyle name="Porcentual 2 4 4 4" xfId="4082"/>
    <cellStyle name="Porcentual 2 4 5" xfId="4083"/>
    <cellStyle name="Porcentual 2 4 5 2" xfId="4084"/>
    <cellStyle name="Porcentual 2 4 5 2 2" xfId="4085"/>
    <cellStyle name="Porcentual 2 4 5 2 2 2" xfId="4086"/>
    <cellStyle name="Porcentual 2 4 5 2 3" xfId="4087"/>
    <cellStyle name="Porcentual 2 4 5 3" xfId="4088"/>
    <cellStyle name="Porcentual 2 4 5 3 2" xfId="4089"/>
    <cellStyle name="Porcentual 2 4 5 4" xfId="4090"/>
    <cellStyle name="Porcentual 2 4 6" xfId="4091"/>
    <cellStyle name="Porcentual 2 4 6 2" xfId="4092"/>
    <cellStyle name="Porcentual 2 4 6 2 2" xfId="4093"/>
    <cellStyle name="Porcentual 2 4 6 3" xfId="4094"/>
    <cellStyle name="Porcentual 2 4 7" xfId="4095"/>
    <cellStyle name="Porcentual 2 4 7 2" xfId="4096"/>
    <cellStyle name="Porcentual 2 4 8" xfId="4097"/>
    <cellStyle name="Porcentual 2 4 8 2" xfId="4098"/>
    <cellStyle name="Porcentual 2 4 9" xfId="4099"/>
    <cellStyle name="Porcentual 2 5" xfId="4100"/>
    <cellStyle name="Porcentual 2 5 2" xfId="4101"/>
    <cellStyle name="Porcentual 2 5 2 2" xfId="4102"/>
    <cellStyle name="Porcentual 2 5 2 2 2" xfId="4103"/>
    <cellStyle name="Porcentual 2 5 2 3" xfId="4104"/>
    <cellStyle name="Porcentual 2 5 3" xfId="4105"/>
    <cellStyle name="Porcentual 2 5 3 2" xfId="4106"/>
    <cellStyle name="Porcentual 2 5 4" xfId="4107"/>
    <cellStyle name="Porcentual 2 6" xfId="4108"/>
    <cellStyle name="Porcentual 2 6 2" xfId="4109"/>
    <cellStyle name="Porcentual 2 6 2 2" xfId="4110"/>
    <cellStyle name="Porcentual 2 6 2 2 2" xfId="4111"/>
    <cellStyle name="Porcentual 2 6 2 3" xfId="4112"/>
    <cellStyle name="Porcentual 2 6 3" xfId="4113"/>
    <cellStyle name="Porcentual 2 6 3 2" xfId="4114"/>
    <cellStyle name="Porcentual 2 6 4" xfId="4115"/>
    <cellStyle name="Porcentual 2 7" xfId="4116"/>
    <cellStyle name="Porcentual 2 7 2" xfId="4117"/>
    <cellStyle name="Porcentual 2 7 2 2" xfId="4118"/>
    <cellStyle name="Porcentual 2 7 2 2 2" xfId="4119"/>
    <cellStyle name="Porcentual 2 7 2 3" xfId="4120"/>
    <cellStyle name="Porcentual 2 7 3" xfId="4121"/>
    <cellStyle name="Porcentual 2 7 3 2" xfId="4122"/>
    <cellStyle name="Porcentual 2 7 4" xfId="4123"/>
    <cellStyle name="Porcentual 2 8" xfId="4124"/>
    <cellStyle name="Porcentual 2 8 2" xfId="4125"/>
    <cellStyle name="Porcentual 2 8 2 2" xfId="4126"/>
    <cellStyle name="Porcentual 2 8 2 2 2" xfId="4127"/>
    <cellStyle name="Porcentual 2 8 2 3" xfId="4128"/>
    <cellStyle name="Porcentual 2 8 3" xfId="4129"/>
    <cellStyle name="Porcentual 2 8 3 2" xfId="4130"/>
    <cellStyle name="Porcentual 2 8 4" xfId="4131"/>
    <cellStyle name="Porcentual 2 9" xfId="4132"/>
    <cellStyle name="Porcentual 2 9 2" xfId="4133"/>
    <cellStyle name="Porcentual 2 9 2 2" xfId="4134"/>
    <cellStyle name="Porcentual 2 9 2 2 2" xfId="4135"/>
    <cellStyle name="Porcentual 2 9 2 3" xfId="4136"/>
    <cellStyle name="Porcentual 2 9 3" xfId="4137"/>
    <cellStyle name="Porcentual 2 9 3 2" xfId="4138"/>
    <cellStyle name="Porcentual 2 9 4" xfId="4139"/>
    <cellStyle name="Porcentual 2_Flujo de Caja 2011 Definitivo" xfId="4140"/>
    <cellStyle name="Porcentual 3" xfId="4141"/>
    <cellStyle name="Porcentual 3 2" xfId="4142"/>
    <cellStyle name="Porcentual 3 2 2" xfId="4143"/>
    <cellStyle name="Porcentual 3 2 3" xfId="4144"/>
    <cellStyle name="Porcentual 3 2 4" xfId="4145"/>
    <cellStyle name="Porcentual 3 3" xfId="4146"/>
    <cellStyle name="Porcentual 3 3 2" xfId="4147"/>
    <cellStyle name="Porcentual 3 3 3" xfId="4148"/>
    <cellStyle name="Porcentual 3 3 4" xfId="4149"/>
    <cellStyle name="Porcentual 3 4" xfId="4150"/>
    <cellStyle name="Porcentual 4" xfId="4151"/>
    <cellStyle name="Porcentual 4 10" xfId="4152"/>
    <cellStyle name="Porcentual 4 10 2" xfId="4153"/>
    <cellStyle name="Porcentual 4 11" xfId="4154"/>
    <cellStyle name="Porcentual 4 2" xfId="4155"/>
    <cellStyle name="Porcentual 4 2 10" xfId="4156"/>
    <cellStyle name="Porcentual 4 2 2" xfId="4157"/>
    <cellStyle name="Porcentual 4 2 2 2" xfId="4158"/>
    <cellStyle name="Porcentual 4 2 2 2 2" xfId="4159"/>
    <cellStyle name="Porcentual 4 2 2 2 2 2" xfId="4160"/>
    <cellStyle name="Porcentual 4 2 2 2 2 2 2" xfId="4161"/>
    <cellStyle name="Porcentual 4 2 2 2 2 3" xfId="4162"/>
    <cellStyle name="Porcentual 4 2 2 2 3" xfId="4163"/>
    <cellStyle name="Porcentual 4 2 2 2 3 2" xfId="4164"/>
    <cellStyle name="Porcentual 4 2 2 2 4" xfId="4165"/>
    <cellStyle name="Porcentual 4 2 2 3" xfId="4166"/>
    <cellStyle name="Porcentual 4 2 2 3 2" xfId="4167"/>
    <cellStyle name="Porcentual 4 2 2 3 2 2" xfId="4168"/>
    <cellStyle name="Porcentual 4 2 2 3 2 2 2" xfId="4169"/>
    <cellStyle name="Porcentual 4 2 2 3 2 3" xfId="4170"/>
    <cellStyle name="Porcentual 4 2 2 3 3" xfId="4171"/>
    <cellStyle name="Porcentual 4 2 2 3 3 2" xfId="4172"/>
    <cellStyle name="Porcentual 4 2 2 3 4" xfId="4173"/>
    <cellStyle name="Porcentual 4 2 2 4" xfId="4174"/>
    <cellStyle name="Porcentual 4 2 2 4 2" xfId="4175"/>
    <cellStyle name="Porcentual 4 2 2 4 2 2" xfId="4176"/>
    <cellStyle name="Porcentual 4 2 2 4 2 2 2" xfId="4177"/>
    <cellStyle name="Porcentual 4 2 2 4 2 3" xfId="4178"/>
    <cellStyle name="Porcentual 4 2 2 4 3" xfId="4179"/>
    <cellStyle name="Porcentual 4 2 2 4 3 2" xfId="4180"/>
    <cellStyle name="Porcentual 4 2 2 4 4" xfId="4181"/>
    <cellStyle name="Porcentual 4 2 2 5" xfId="4182"/>
    <cellStyle name="Porcentual 4 2 2 5 2" xfId="4183"/>
    <cellStyle name="Porcentual 4 2 2 5 2 2" xfId="4184"/>
    <cellStyle name="Porcentual 4 2 2 5 2 2 2" xfId="4185"/>
    <cellStyle name="Porcentual 4 2 2 5 2 3" xfId="4186"/>
    <cellStyle name="Porcentual 4 2 2 5 3" xfId="4187"/>
    <cellStyle name="Porcentual 4 2 2 5 3 2" xfId="4188"/>
    <cellStyle name="Porcentual 4 2 2 5 4" xfId="4189"/>
    <cellStyle name="Porcentual 4 2 2 6" xfId="4190"/>
    <cellStyle name="Porcentual 4 2 2 6 2" xfId="4191"/>
    <cellStyle name="Porcentual 4 2 2 6 2 2" xfId="4192"/>
    <cellStyle name="Porcentual 4 2 2 6 3" xfId="4193"/>
    <cellStyle name="Porcentual 4 2 2 7" xfId="4194"/>
    <cellStyle name="Porcentual 4 2 2 7 2" xfId="4195"/>
    <cellStyle name="Porcentual 4 2 2 8" xfId="4196"/>
    <cellStyle name="Porcentual 4 2 3" xfId="4197"/>
    <cellStyle name="Porcentual 4 2 3 2" xfId="4198"/>
    <cellStyle name="Porcentual 4 2 3 2 2" xfId="4199"/>
    <cellStyle name="Porcentual 4 2 3 2 2 2" xfId="4200"/>
    <cellStyle name="Porcentual 4 2 3 2 2 2 2" xfId="4201"/>
    <cellStyle name="Porcentual 4 2 3 2 2 3" xfId="4202"/>
    <cellStyle name="Porcentual 4 2 3 2 3" xfId="4203"/>
    <cellStyle name="Porcentual 4 2 3 2 3 2" xfId="4204"/>
    <cellStyle name="Porcentual 4 2 3 2 3 2 2" xfId="4205"/>
    <cellStyle name="Porcentual 4 2 3 2 3 3" xfId="4206"/>
    <cellStyle name="Porcentual 4 2 3 2 4" xfId="4207"/>
    <cellStyle name="Porcentual 4 2 3 2 4 2" xfId="4208"/>
    <cellStyle name="Porcentual 4 2 3 3" xfId="4209"/>
    <cellStyle name="Porcentual 4 2 3 3 2" xfId="4210"/>
    <cellStyle name="Porcentual 4 2 3 3 2 2" xfId="4211"/>
    <cellStyle name="Porcentual 4 2 3 3 2 2 2" xfId="4212"/>
    <cellStyle name="Porcentual 4 2 3 3 2 2 2 2" xfId="4213"/>
    <cellStyle name="Porcentual 4 2 3 3 2 2 3" xfId="4214"/>
    <cellStyle name="Porcentual 4 2 3 3 2 3" xfId="4215"/>
    <cellStyle name="Porcentual 4 2 3 3 2 3 2" xfId="4216"/>
    <cellStyle name="Porcentual 4 2 3 3 2 4" xfId="4217"/>
    <cellStyle name="Porcentual 4 2 3 3 3" xfId="4218"/>
    <cellStyle name="Porcentual 4 2 3 3 3 2" xfId="4219"/>
    <cellStyle name="Porcentual 4 2 3 3 3 2 2" xfId="4220"/>
    <cellStyle name="Porcentual 4 2 3 3 3 3" xfId="4221"/>
    <cellStyle name="Porcentual 4 2 3 3 4" xfId="4222"/>
    <cellStyle name="Porcentual 4 2 3 3 4 2" xfId="4223"/>
    <cellStyle name="Porcentual 4 2 3 3 5" xfId="4224"/>
    <cellStyle name="Porcentual 4 2 3 4" xfId="4225"/>
    <cellStyle name="Porcentual 4 2 3 4 2" xfId="4226"/>
    <cellStyle name="Porcentual 4 2 3 4 2 2" xfId="4227"/>
    <cellStyle name="Porcentual 4 2 3 4 2 2 2" xfId="4228"/>
    <cellStyle name="Porcentual 4 2 3 4 2 2 2 2" xfId="4229"/>
    <cellStyle name="Porcentual 4 2 3 4 2 2 3" xfId="4230"/>
    <cellStyle name="Porcentual 4 2 3 4 2 3" xfId="4231"/>
    <cellStyle name="Porcentual 4 2 3 4 2 3 2" xfId="4232"/>
    <cellStyle name="Porcentual 4 2 3 4 2 4" xfId="4233"/>
    <cellStyle name="Porcentual 4 2 3 4 3" xfId="4234"/>
    <cellStyle name="Porcentual 4 2 3 4 3 2" xfId="4235"/>
    <cellStyle name="Porcentual 4 2 3 4 3 2 2" xfId="4236"/>
    <cellStyle name="Porcentual 4 2 3 4 3 2 3" xfId="4237"/>
    <cellStyle name="Porcentual 4 2 3 4 3 3" xfId="4238"/>
    <cellStyle name="Porcentual 4 2 3 4 3 4" xfId="4239"/>
    <cellStyle name="Porcentual 4 2 3 4 4" xfId="4240"/>
    <cellStyle name="Porcentual 4 2 3 4 4 2" xfId="4241"/>
    <cellStyle name="Porcentual 4 2 3 4 4 3" xfId="4242"/>
    <cellStyle name="Porcentual 4 2 3 4 5" xfId="4243"/>
    <cellStyle name="Porcentual 4 2 3 5" xfId="4244"/>
    <cellStyle name="Porcentual 4 2 3 5 2" xfId="4245"/>
    <cellStyle name="Porcentual 4 2 3 5 2 2" xfId="4246"/>
    <cellStyle name="Porcentual 4 2 3 5 2 2 2" xfId="4247"/>
    <cellStyle name="Porcentual 4 2 3 5 2 2 2 2" xfId="4248"/>
    <cellStyle name="Porcentual 4 2 3 5 2 2 2 3" xfId="4249"/>
    <cellStyle name="Porcentual 4 2 3 5 2 2 3" xfId="4250"/>
    <cellStyle name="Porcentual 4 2 3 5 2 2 4" xfId="4251"/>
    <cellStyle name="Porcentual 4 2 3 5 2 3" xfId="4252"/>
    <cellStyle name="Porcentual 4 2 3 5 2 3 2" xfId="4253"/>
    <cellStyle name="Porcentual 4 2 3 5 2 3 3" xfId="4254"/>
    <cellStyle name="Porcentual 4 2 3 5 2 4" xfId="4255"/>
    <cellStyle name="Porcentual 4 2 3 5 2 5" xfId="4256"/>
    <cellStyle name="Porcentual 4 2 3 5 3" xfId="4257"/>
    <cellStyle name="Porcentual 4 2 3 5 3 2" xfId="4258"/>
    <cellStyle name="Porcentual 4 2 3 5 3 2 2" xfId="4259"/>
    <cellStyle name="Porcentual 4 2 3 5 3 2 3" xfId="4260"/>
    <cellStyle name="Porcentual 4 2 3 5 3 3" xfId="4261"/>
    <cellStyle name="Porcentual 4 2 3 5 3 4" xfId="4262"/>
    <cellStyle name="Porcentual 4 2 3 5 4" xfId="4263"/>
    <cellStyle name="Porcentual 4 2 3 5 4 2" xfId="4264"/>
    <cellStyle name="Porcentual 4 2 3 5 4 3" xfId="4265"/>
    <cellStyle name="Porcentual 4 2 3 5 5" xfId="4266"/>
    <cellStyle name="Porcentual 4 2 3 5 6" xfId="4267"/>
    <cellStyle name="Porcentual 4 2 3 6" xfId="4268"/>
    <cellStyle name="Porcentual 4 2 3 6 2" xfId="4269"/>
    <cellStyle name="Porcentual 4 2 3 6 2 2" xfId="4270"/>
    <cellStyle name="Porcentual 4 2 3 6 2 2 2" xfId="4271"/>
    <cellStyle name="Porcentual 4 2 3 6 2 2 3" xfId="4272"/>
    <cellStyle name="Porcentual 4 2 3 6 2 3" xfId="4273"/>
    <cellStyle name="Porcentual 4 2 3 6 2 4" xfId="4274"/>
    <cellStyle name="Porcentual 4 2 3 6 3" xfId="4275"/>
    <cellStyle name="Porcentual 4 2 3 6 3 2" xfId="4276"/>
    <cellStyle name="Porcentual 4 2 3 6 3 3" xfId="4277"/>
    <cellStyle name="Porcentual 4 2 3 6 4" xfId="4278"/>
    <cellStyle name="Porcentual 4 2 3 6 5" xfId="4279"/>
    <cellStyle name="Porcentual 4 2 3 7" xfId="4280"/>
    <cellStyle name="Porcentual 4 2 3 7 2" xfId="4281"/>
    <cellStyle name="Porcentual 4 2 3 7 2 2" xfId="4282"/>
    <cellStyle name="Porcentual 4 2 3 7 2 3" xfId="4283"/>
    <cellStyle name="Porcentual 4 2 3 7 3" xfId="4284"/>
    <cellStyle name="Porcentual 4 2 3 7 4" xfId="4285"/>
    <cellStyle name="Porcentual 4 2 3 8" xfId="4286"/>
    <cellStyle name="Porcentual 4 2 3 8 2" xfId="4287"/>
    <cellStyle name="Porcentual 4 2 3 8 3" xfId="4288"/>
    <cellStyle name="Porcentual 4 2 4" xfId="4289"/>
    <cellStyle name="Porcentual 4 2 4 2" xfId="4290"/>
    <cellStyle name="Porcentual 4 2 4 2 2" xfId="4291"/>
    <cellStyle name="Porcentual 4 2 4 2 2 2" xfId="4292"/>
    <cellStyle name="Porcentual 4 2 4 2 2 2 2" xfId="4293"/>
    <cellStyle name="Porcentual 4 2 4 2 2 2 3" xfId="4294"/>
    <cellStyle name="Porcentual 4 2 4 2 2 3" xfId="4295"/>
    <cellStyle name="Porcentual 4 2 4 2 2 4" xfId="4296"/>
    <cellStyle name="Porcentual 4 2 4 2 3" xfId="4297"/>
    <cellStyle name="Porcentual 4 2 4 2 3 2" xfId="4298"/>
    <cellStyle name="Porcentual 4 2 4 2 3 3" xfId="4299"/>
    <cellStyle name="Porcentual 4 2 4 2 4" xfId="4300"/>
    <cellStyle name="Porcentual 4 2 4 2 5" xfId="4301"/>
    <cellStyle name="Porcentual 4 2 4 3" xfId="4302"/>
    <cellStyle name="Porcentual 4 2 4 3 2" xfId="4303"/>
    <cellStyle name="Porcentual 4 2 4 3 2 2" xfId="4304"/>
    <cellStyle name="Porcentual 4 2 4 3 2 3" xfId="4305"/>
    <cellStyle name="Porcentual 4 2 4 3 3" xfId="4306"/>
    <cellStyle name="Porcentual 4 2 4 3 4" xfId="4307"/>
    <cellStyle name="Porcentual 4 2 4 4" xfId="4308"/>
    <cellStyle name="Porcentual 4 2 4 4 2" xfId="4309"/>
    <cellStyle name="Porcentual 4 2 4 4 3" xfId="4310"/>
    <cellStyle name="Porcentual 4 2 4 5" xfId="4311"/>
    <cellStyle name="Porcentual 4 2 4 6" xfId="4312"/>
    <cellStyle name="Porcentual 4 2 5" xfId="4313"/>
    <cellStyle name="Porcentual 4 2 5 2" xfId="4314"/>
    <cellStyle name="Porcentual 4 2 5 2 2" xfId="4315"/>
    <cellStyle name="Porcentual 4 2 5 2 2 2" xfId="4316"/>
    <cellStyle name="Porcentual 4 2 5 2 2 2 2" xfId="4317"/>
    <cellStyle name="Porcentual 4 2 5 2 2 2 3" xfId="4318"/>
    <cellStyle name="Porcentual 4 2 5 2 2 3" xfId="4319"/>
    <cellStyle name="Porcentual 4 2 5 2 2 4" xfId="4320"/>
    <cellStyle name="Porcentual 4 2 5 2 3" xfId="4321"/>
    <cellStyle name="Porcentual 4 2 5 2 3 2" xfId="4322"/>
    <cellStyle name="Porcentual 4 2 5 2 3 3" xfId="4323"/>
    <cellStyle name="Porcentual 4 2 5 2 4" xfId="4324"/>
    <cellStyle name="Porcentual 4 2 5 2 5" xfId="4325"/>
    <cellStyle name="Porcentual 4 2 5 3" xfId="4326"/>
    <cellStyle name="Porcentual 4 2 5 3 2" xfId="4327"/>
    <cellStyle name="Porcentual 4 2 5 3 2 2" xfId="4328"/>
    <cellStyle name="Porcentual 4 2 5 3 2 3" xfId="4329"/>
    <cellStyle name="Porcentual 4 2 5 3 3" xfId="4330"/>
    <cellStyle name="Porcentual 4 2 5 3 4" xfId="4331"/>
    <cellStyle name="Porcentual 4 2 5 4" xfId="4332"/>
    <cellStyle name="Porcentual 4 2 5 4 2" xfId="4333"/>
    <cellStyle name="Porcentual 4 2 5 4 3" xfId="4334"/>
    <cellStyle name="Porcentual 4 2 5 5" xfId="4335"/>
    <cellStyle name="Porcentual 4 2 5 6" xfId="4336"/>
    <cellStyle name="Porcentual 4 2 6" xfId="4337"/>
    <cellStyle name="Porcentual 4 2 6 2" xfId="4338"/>
    <cellStyle name="Porcentual 4 2 6 2 2" xfId="4339"/>
    <cellStyle name="Porcentual 4 2 6 2 2 2" xfId="4340"/>
    <cellStyle name="Porcentual 4 2 6 2 2 2 2" xfId="4341"/>
    <cellStyle name="Porcentual 4 2 6 2 2 2 3" xfId="4342"/>
    <cellStyle name="Porcentual 4 2 6 2 2 3" xfId="4343"/>
    <cellStyle name="Porcentual 4 2 6 2 2 4" xfId="4344"/>
    <cellStyle name="Porcentual 4 2 6 2 3" xfId="4345"/>
    <cellStyle name="Porcentual 4 2 6 2 3 2" xfId="4346"/>
    <cellStyle name="Porcentual 4 2 6 2 3 3" xfId="4347"/>
    <cellStyle name="Porcentual 4 2 6 2 4" xfId="4348"/>
    <cellStyle name="Porcentual 4 2 6 2 5" xfId="4349"/>
    <cellStyle name="Porcentual 4 2 6 3" xfId="4350"/>
    <cellStyle name="Porcentual 4 2 6 3 2" xfId="4351"/>
    <cellStyle name="Porcentual 4 2 6 3 2 2" xfId="4352"/>
    <cellStyle name="Porcentual 4 2 6 3 2 3" xfId="4353"/>
    <cellStyle name="Porcentual 4 2 6 3 3" xfId="4354"/>
    <cellStyle name="Porcentual 4 2 6 3 4" xfId="4355"/>
    <cellStyle name="Porcentual 4 2 6 4" xfId="4356"/>
    <cellStyle name="Porcentual 4 2 6 4 2" xfId="4357"/>
    <cellStyle name="Porcentual 4 2 6 4 3" xfId="4358"/>
    <cellStyle name="Porcentual 4 2 6 5" xfId="4359"/>
    <cellStyle name="Porcentual 4 2 6 6" xfId="4360"/>
    <cellStyle name="Porcentual 4 2 7" xfId="4361"/>
    <cellStyle name="Porcentual 4 2 7 2" xfId="4362"/>
    <cellStyle name="Porcentual 4 2 7 2 2" xfId="4363"/>
    <cellStyle name="Porcentual 4 2 7 2 2 2" xfId="4364"/>
    <cellStyle name="Porcentual 4 2 7 2 2 2 2" xfId="4365"/>
    <cellStyle name="Porcentual 4 2 7 2 2 2 3" xfId="4366"/>
    <cellStyle name="Porcentual 4 2 7 2 2 3" xfId="4367"/>
    <cellStyle name="Porcentual 4 2 7 2 2 4" xfId="4368"/>
    <cellStyle name="Porcentual 4 2 7 2 3" xfId="4369"/>
    <cellStyle name="Porcentual 4 2 7 2 3 2" xfId="4370"/>
    <cellStyle name="Porcentual 4 2 7 2 3 3" xfId="4371"/>
    <cellStyle name="Porcentual 4 2 7 2 4" xfId="4372"/>
    <cellStyle name="Porcentual 4 2 7 2 5" xfId="4373"/>
    <cellStyle name="Porcentual 4 2 7 3" xfId="4374"/>
    <cellStyle name="Porcentual 4 2 7 3 2" xfId="4375"/>
    <cellStyle name="Porcentual 4 2 7 3 2 2" xfId="4376"/>
    <cellStyle name="Porcentual 4 2 7 3 2 3" xfId="4377"/>
    <cellStyle name="Porcentual 4 2 7 3 3" xfId="4378"/>
    <cellStyle name="Porcentual 4 2 7 3 4" xfId="4379"/>
    <cellStyle name="Porcentual 4 2 7 4" xfId="4380"/>
    <cellStyle name="Porcentual 4 2 7 4 2" xfId="4381"/>
    <cellStyle name="Porcentual 4 2 7 4 3" xfId="4382"/>
    <cellStyle name="Porcentual 4 2 7 5" xfId="4383"/>
    <cellStyle name="Porcentual 4 2 7 6" xfId="4384"/>
    <cellStyle name="Porcentual 4 2 8" xfId="4385"/>
    <cellStyle name="Porcentual 4 2 8 2" xfId="4386"/>
    <cellStyle name="Porcentual 4 2 8 2 2" xfId="4387"/>
    <cellStyle name="Porcentual 4 2 8 2 3" xfId="4388"/>
    <cellStyle name="Porcentual 4 2 8 3" xfId="4389"/>
    <cellStyle name="Porcentual 4 2 8 4" xfId="4390"/>
    <cellStyle name="Porcentual 4 2 9" xfId="4391"/>
    <cellStyle name="Porcentual 4 2 9 2" xfId="4392"/>
    <cellStyle name="Porcentual 4 2 9 3" xfId="4393"/>
    <cellStyle name="Porcentual 4 3" xfId="4394"/>
    <cellStyle name="Porcentual 4 3 10" xfId="4395"/>
    <cellStyle name="Porcentual 4 3 2" xfId="4396"/>
    <cellStyle name="Porcentual 4 3 2 2" xfId="4397"/>
    <cellStyle name="Porcentual 4 3 2 2 2" xfId="4398"/>
    <cellStyle name="Porcentual 4 3 2 2 2 2" xfId="4399"/>
    <cellStyle name="Porcentual 4 3 2 2 2 3" xfId="4400"/>
    <cellStyle name="Porcentual 4 3 2 2 3" xfId="4401"/>
    <cellStyle name="Porcentual 4 3 2 2 4" xfId="4402"/>
    <cellStyle name="Porcentual 4 3 2 3" xfId="4403"/>
    <cellStyle name="Porcentual 4 3 2 3 2" xfId="4404"/>
    <cellStyle name="Porcentual 4 3 2 3 3" xfId="4405"/>
    <cellStyle name="Porcentual 4 3 2 4" xfId="4406"/>
    <cellStyle name="Porcentual 4 3 2 5" xfId="4407"/>
    <cellStyle name="Porcentual 4 3 2 6" xfId="4408"/>
    <cellStyle name="Porcentual 4 3 3" xfId="4409"/>
    <cellStyle name="Porcentual 4 3 3 2" xfId="4410"/>
    <cellStyle name="Porcentual 4 3 3 2 2" xfId="4411"/>
    <cellStyle name="Porcentual 4 3 3 2 2 2" xfId="4412"/>
    <cellStyle name="Porcentual 4 3 3 2 2 3" xfId="4413"/>
    <cellStyle name="Porcentual 4 3 3 2 3" xfId="4414"/>
    <cellStyle name="Porcentual 4 3 3 2 4" xfId="4415"/>
    <cellStyle name="Porcentual 4 3 3 3" xfId="4416"/>
    <cellStyle name="Porcentual 4 3 3 3 2" xfId="4417"/>
    <cellStyle name="Porcentual 4 3 3 3 3" xfId="4418"/>
    <cellStyle name="Porcentual 4 3 3 4" xfId="4419"/>
    <cellStyle name="Porcentual 4 3 3 5" xfId="4420"/>
    <cellStyle name="Porcentual 4 3 3 6" xfId="4421"/>
    <cellStyle name="Porcentual 4 3 4" xfId="4422"/>
    <cellStyle name="Porcentual 4 3 4 2" xfId="4423"/>
    <cellStyle name="Porcentual 4 3 4 2 2" xfId="4424"/>
    <cellStyle name="Porcentual 4 3 4 2 2 2" xfId="4425"/>
    <cellStyle name="Porcentual 4 3 4 2 2 3" xfId="4426"/>
    <cellStyle name="Porcentual 4 3 4 2 3" xfId="4427"/>
    <cellStyle name="Porcentual 4 3 4 2 4" xfId="4428"/>
    <cellStyle name="Porcentual 4 3 4 3" xfId="4429"/>
    <cellStyle name="Porcentual 4 3 4 3 2" xfId="4430"/>
    <cellStyle name="Porcentual 4 3 4 3 3" xfId="4431"/>
    <cellStyle name="Porcentual 4 3 4 4" xfId="4432"/>
    <cellStyle name="Porcentual 4 3 4 5" xfId="4433"/>
    <cellStyle name="Porcentual 4 3 4 6" xfId="4434"/>
    <cellStyle name="Porcentual 4 3 5" xfId="4435"/>
    <cellStyle name="Porcentual 4 3 5 2" xfId="4436"/>
    <cellStyle name="Porcentual 4 3 5 2 2" xfId="4437"/>
    <cellStyle name="Porcentual 4 3 5 2 2 2" xfId="4438"/>
    <cellStyle name="Porcentual 4 3 5 2 2 3" xfId="4439"/>
    <cellStyle name="Porcentual 4 3 5 2 3" xfId="4440"/>
    <cellStyle name="Porcentual 4 3 5 2 4" xfId="4441"/>
    <cellStyle name="Porcentual 4 3 5 3" xfId="4442"/>
    <cellStyle name="Porcentual 4 3 5 3 2" xfId="4443"/>
    <cellStyle name="Porcentual 4 3 5 3 3" xfId="4444"/>
    <cellStyle name="Porcentual 4 3 5 4" xfId="4445"/>
    <cellStyle name="Porcentual 4 3 5 5" xfId="4446"/>
    <cellStyle name="Porcentual 4 3 5 6" xfId="4447"/>
    <cellStyle name="Porcentual 4 3 6" xfId="4448"/>
    <cellStyle name="Porcentual 4 3 6 2" xfId="4449"/>
    <cellStyle name="Porcentual 4 3 6 2 2" xfId="4450"/>
    <cellStyle name="Porcentual 4 3 6 2 3" xfId="4451"/>
    <cellStyle name="Porcentual 4 3 6 3" xfId="4452"/>
    <cellStyle name="Porcentual 4 3 6 4" xfId="4453"/>
    <cellStyle name="Porcentual 4 3 7" xfId="4454"/>
    <cellStyle name="Porcentual 4 3 7 2" xfId="4455"/>
    <cellStyle name="Porcentual 4 3 7 3" xfId="4456"/>
    <cellStyle name="Porcentual 4 3 8" xfId="4457"/>
    <cellStyle name="Porcentual 4 3 9" xfId="4458"/>
    <cellStyle name="Porcentual 4 4" xfId="4459"/>
    <cellStyle name="Porcentual 4 4 10" xfId="4460"/>
    <cellStyle name="Porcentual 4 4 2" xfId="4461"/>
    <cellStyle name="Porcentual 4 4 2 2" xfId="4462"/>
    <cellStyle name="Porcentual 4 4 2 2 2" xfId="4463"/>
    <cellStyle name="Porcentual 4 4 2 2 2 2" xfId="4464"/>
    <cellStyle name="Porcentual 4 4 2 2 2 3" xfId="4465"/>
    <cellStyle name="Porcentual 4 4 2 2 3" xfId="4466"/>
    <cellStyle name="Porcentual 4 4 2 2 4" xfId="4467"/>
    <cellStyle name="Porcentual 4 4 2 3" xfId="4468"/>
    <cellStyle name="Porcentual 4 4 2 3 2" xfId="4469"/>
    <cellStyle name="Porcentual 4 4 2 3 3" xfId="4470"/>
    <cellStyle name="Porcentual 4 4 2 4" xfId="4471"/>
    <cellStyle name="Porcentual 4 4 2 5" xfId="4472"/>
    <cellStyle name="Porcentual 4 4 2 6" xfId="4473"/>
    <cellStyle name="Porcentual 4 4 3" xfId="4474"/>
    <cellStyle name="Porcentual 4 4 3 2" xfId="4475"/>
    <cellStyle name="Porcentual 4 4 3 2 2" xfId="4476"/>
    <cellStyle name="Porcentual 4 4 3 2 2 2" xfId="4477"/>
    <cellStyle name="Porcentual 4 4 3 2 2 3" xfId="4478"/>
    <cellStyle name="Porcentual 4 4 3 2 3" xfId="4479"/>
    <cellStyle name="Porcentual 4 4 3 2 4" xfId="4480"/>
    <cellStyle name="Porcentual 4 4 3 3" xfId="4481"/>
    <cellStyle name="Porcentual 4 4 3 3 2" xfId="4482"/>
    <cellStyle name="Porcentual 4 4 3 3 3" xfId="4483"/>
    <cellStyle name="Porcentual 4 4 3 4" xfId="4484"/>
    <cellStyle name="Porcentual 4 4 3 5" xfId="4485"/>
    <cellStyle name="Porcentual 4 4 3 6" xfId="4486"/>
    <cellStyle name="Porcentual 4 4 4" xfId="4487"/>
    <cellStyle name="Porcentual 4 4 4 2" xfId="4488"/>
    <cellStyle name="Porcentual 4 4 4 2 2" xfId="4489"/>
    <cellStyle name="Porcentual 4 4 4 2 2 2" xfId="4490"/>
    <cellStyle name="Porcentual 4 4 4 2 2 3" xfId="4491"/>
    <cellStyle name="Porcentual 4 4 4 2 3" xfId="4492"/>
    <cellStyle name="Porcentual 4 4 4 2 4" xfId="4493"/>
    <cellStyle name="Porcentual 4 4 4 3" xfId="4494"/>
    <cellStyle name="Porcentual 4 4 4 3 2" xfId="4495"/>
    <cellStyle name="Porcentual 4 4 4 3 3" xfId="4496"/>
    <cellStyle name="Porcentual 4 4 4 4" xfId="4497"/>
    <cellStyle name="Porcentual 4 4 4 5" xfId="4498"/>
    <cellStyle name="Porcentual 4 4 4 6" xfId="4499"/>
    <cellStyle name="Porcentual 4 4 5" xfId="4500"/>
    <cellStyle name="Porcentual 4 4 5 2" xfId="4501"/>
    <cellStyle name="Porcentual 4 4 5 2 2" xfId="4502"/>
    <cellStyle name="Porcentual 4 4 5 2 2 2" xfId="4503"/>
    <cellStyle name="Porcentual 4 4 5 2 2 3" xfId="4504"/>
    <cellStyle name="Porcentual 4 4 5 2 3" xfId="4505"/>
    <cellStyle name="Porcentual 4 4 5 2 4" xfId="4506"/>
    <cellStyle name="Porcentual 4 4 5 3" xfId="4507"/>
    <cellStyle name="Porcentual 4 4 5 3 2" xfId="4508"/>
    <cellStyle name="Porcentual 4 4 5 3 3" xfId="4509"/>
    <cellStyle name="Porcentual 4 4 5 4" xfId="4510"/>
    <cellStyle name="Porcentual 4 4 5 5" xfId="4511"/>
    <cellStyle name="Porcentual 4 4 5 6" xfId="4512"/>
    <cellStyle name="Porcentual 4 4 6" xfId="4513"/>
    <cellStyle name="Porcentual 4 4 6 2" xfId="4514"/>
    <cellStyle name="Porcentual 4 4 6 2 2" xfId="4515"/>
    <cellStyle name="Porcentual 4 4 6 2 3" xfId="4516"/>
    <cellStyle name="Porcentual 4 4 6 3" xfId="4517"/>
    <cellStyle name="Porcentual 4 4 6 4" xfId="4518"/>
    <cellStyle name="Porcentual 4 4 7" xfId="4519"/>
    <cellStyle name="Porcentual 4 4 7 2" xfId="4520"/>
    <cellStyle name="Porcentual 4 4 7 3" xfId="4521"/>
    <cellStyle name="Porcentual 4 4 8" xfId="4522"/>
    <cellStyle name="Porcentual 4 4 9" xfId="4523"/>
    <cellStyle name="Porcentual 4 5" xfId="4524"/>
    <cellStyle name="Porcentual 4 5 2" xfId="4525"/>
    <cellStyle name="Porcentual 4 5 2 2" xfId="4526"/>
    <cellStyle name="Porcentual 4 5 2 2 2" xfId="4527"/>
    <cellStyle name="Porcentual 4 5 2 2 3" xfId="4528"/>
    <cellStyle name="Porcentual 4 5 2 3" xfId="4529"/>
    <cellStyle name="Porcentual 4 5 2 4" xfId="4530"/>
    <cellStyle name="Porcentual 4 5 3" xfId="4531"/>
    <cellStyle name="Porcentual 4 5 3 2" xfId="4532"/>
    <cellStyle name="Porcentual 4 5 3 3" xfId="4533"/>
    <cellStyle name="Porcentual 4 5 4" xfId="4534"/>
    <cellStyle name="Porcentual 4 5 5" xfId="4535"/>
    <cellStyle name="Porcentual 4 5 6" xfId="4536"/>
    <cellStyle name="Porcentual 4 6" xfId="4537"/>
    <cellStyle name="Porcentual 4 6 2" xfId="4538"/>
    <cellStyle name="Porcentual 4 6 2 2" xfId="4539"/>
    <cellStyle name="Porcentual 4 6 2 2 2" xfId="4540"/>
    <cellStyle name="Porcentual 4 6 2 2 3" xfId="4541"/>
    <cellStyle name="Porcentual 4 6 2 3" xfId="4542"/>
    <cellStyle name="Porcentual 4 6 2 4" xfId="4543"/>
    <cellStyle name="Porcentual 4 6 3" xfId="4544"/>
    <cellStyle name="Porcentual 4 6 3 2" xfId="4545"/>
    <cellStyle name="Porcentual 4 6 3 3" xfId="4546"/>
    <cellStyle name="Porcentual 4 6 4" xfId="4547"/>
    <cellStyle name="Porcentual 4 6 5" xfId="4548"/>
    <cellStyle name="Porcentual 4 6 6" xfId="4549"/>
    <cellStyle name="Porcentual 4 7" xfId="4550"/>
    <cellStyle name="Porcentual 4 7 2" xfId="4551"/>
    <cellStyle name="Porcentual 4 7 2 2" xfId="4552"/>
    <cellStyle name="Porcentual 4 7 2 2 2" xfId="4553"/>
    <cellStyle name="Porcentual 4 7 2 2 3" xfId="4554"/>
    <cellStyle name="Porcentual 4 7 2 3" xfId="4555"/>
    <cellStyle name="Porcentual 4 7 2 4" xfId="4556"/>
    <cellStyle name="Porcentual 4 7 3" xfId="4557"/>
    <cellStyle name="Porcentual 4 7 3 2" xfId="4558"/>
    <cellStyle name="Porcentual 4 7 3 3" xfId="4559"/>
    <cellStyle name="Porcentual 4 7 4" xfId="4560"/>
    <cellStyle name="Porcentual 4 7 5" xfId="4561"/>
    <cellStyle name="Porcentual 4 7 6" xfId="4562"/>
    <cellStyle name="Porcentual 4 8" xfId="4563"/>
    <cellStyle name="Porcentual 4 8 2" xfId="4564"/>
    <cellStyle name="Porcentual 4 8 2 2" xfId="4565"/>
    <cellStyle name="Porcentual 4 8 2 2 2" xfId="4566"/>
    <cellStyle name="Porcentual 4 8 2 2 3" xfId="4567"/>
    <cellStyle name="Porcentual 4 8 2 3" xfId="4568"/>
    <cellStyle name="Porcentual 4 8 2 4" xfId="4569"/>
    <cellStyle name="Porcentual 4 8 3" xfId="4570"/>
    <cellStyle name="Porcentual 4 8 3 2" xfId="4571"/>
    <cellStyle name="Porcentual 4 8 3 3" xfId="4572"/>
    <cellStyle name="Porcentual 4 8 4" xfId="4573"/>
    <cellStyle name="Porcentual 4 8 5" xfId="4574"/>
    <cellStyle name="Porcentual 4 8 6" xfId="4575"/>
    <cellStyle name="Porcentual 4 9" xfId="4576"/>
    <cellStyle name="Porcentual 4 9 2" xfId="4577"/>
    <cellStyle name="Porcentual 4 9 2 2" xfId="4578"/>
    <cellStyle name="Porcentual 4 9 2 3" xfId="4579"/>
    <cellStyle name="Porcentual 4 9 3" xfId="4580"/>
    <cellStyle name="Porcentual 4 9 4" xfId="4581"/>
    <cellStyle name="Porcentual 5" xfId="4582"/>
    <cellStyle name="Porcentual 5 10" xfId="4583"/>
    <cellStyle name="Porcentual 5 2" xfId="4584"/>
    <cellStyle name="Porcentual 5 2 10" xfId="4585"/>
    <cellStyle name="Porcentual 5 2 2" xfId="4586"/>
    <cellStyle name="Porcentual 5 2 2 2" xfId="4587"/>
    <cellStyle name="Porcentual 5 2 2 2 2" xfId="4588"/>
    <cellStyle name="Porcentual 5 2 2 2 2 2" xfId="4589"/>
    <cellStyle name="Porcentual 5 2 2 2 2 3" xfId="4590"/>
    <cellStyle name="Porcentual 5 2 2 2 3" xfId="4591"/>
    <cellStyle name="Porcentual 5 2 2 2 4" xfId="4592"/>
    <cellStyle name="Porcentual 5 2 2 3" xfId="4593"/>
    <cellStyle name="Porcentual 5 2 2 3 2" xfId="4594"/>
    <cellStyle name="Porcentual 5 2 2 3 3" xfId="4595"/>
    <cellStyle name="Porcentual 5 2 2 4" xfId="4596"/>
    <cellStyle name="Porcentual 5 2 2 5" xfId="4597"/>
    <cellStyle name="Porcentual 5 2 2 6" xfId="4598"/>
    <cellStyle name="Porcentual 5 2 3" xfId="4599"/>
    <cellStyle name="Porcentual 5 2 3 2" xfId="4600"/>
    <cellStyle name="Porcentual 5 2 3 2 2" xfId="4601"/>
    <cellStyle name="Porcentual 5 2 3 2 2 2" xfId="4602"/>
    <cellStyle name="Porcentual 5 2 3 2 2 3" xfId="4603"/>
    <cellStyle name="Porcentual 5 2 3 2 3" xfId="4604"/>
    <cellStyle name="Porcentual 5 2 3 2 4" xfId="4605"/>
    <cellStyle name="Porcentual 5 2 3 3" xfId="4606"/>
    <cellStyle name="Porcentual 5 2 3 3 2" xfId="4607"/>
    <cellStyle name="Porcentual 5 2 3 3 3" xfId="4608"/>
    <cellStyle name="Porcentual 5 2 3 4" xfId="4609"/>
    <cellStyle name="Porcentual 5 2 3 5" xfId="4610"/>
    <cellStyle name="Porcentual 5 2 3 6" xfId="4611"/>
    <cellStyle name="Porcentual 5 2 4" xfId="4612"/>
    <cellStyle name="Porcentual 5 2 4 2" xfId="4613"/>
    <cellStyle name="Porcentual 5 2 4 2 2" xfId="4614"/>
    <cellStyle name="Porcentual 5 2 4 2 2 2" xfId="4615"/>
    <cellStyle name="Porcentual 5 2 4 2 2 3" xfId="4616"/>
    <cellStyle name="Porcentual 5 2 4 2 3" xfId="4617"/>
    <cellStyle name="Porcentual 5 2 4 2 4" xfId="4618"/>
    <cellStyle name="Porcentual 5 2 4 3" xfId="4619"/>
    <cellStyle name="Porcentual 5 2 4 3 2" xfId="4620"/>
    <cellStyle name="Porcentual 5 2 4 3 3" xfId="4621"/>
    <cellStyle name="Porcentual 5 2 4 4" xfId="4622"/>
    <cellStyle name="Porcentual 5 2 4 5" xfId="4623"/>
    <cellStyle name="Porcentual 5 2 4 6" xfId="4624"/>
    <cellStyle name="Porcentual 5 2 5" xfId="4625"/>
    <cellStyle name="Porcentual 5 2 5 2" xfId="4626"/>
    <cellStyle name="Porcentual 5 2 5 2 2" xfId="4627"/>
    <cellStyle name="Porcentual 5 2 5 2 2 2" xfId="4628"/>
    <cellStyle name="Porcentual 5 2 5 2 2 3" xfId="4629"/>
    <cellStyle name="Porcentual 5 2 5 2 3" xfId="4630"/>
    <cellStyle name="Porcentual 5 2 5 2 4" xfId="4631"/>
    <cellStyle name="Porcentual 5 2 5 3" xfId="4632"/>
    <cellStyle name="Porcentual 5 2 5 3 2" xfId="4633"/>
    <cellStyle name="Porcentual 5 2 5 3 3" xfId="4634"/>
    <cellStyle name="Porcentual 5 2 5 4" xfId="4635"/>
    <cellStyle name="Porcentual 5 2 5 5" xfId="4636"/>
    <cellStyle name="Porcentual 5 2 5 6" xfId="4637"/>
    <cellStyle name="Porcentual 5 2 6" xfId="4638"/>
    <cellStyle name="Porcentual 5 2 6 2" xfId="4639"/>
    <cellStyle name="Porcentual 5 2 6 2 2" xfId="4640"/>
    <cellStyle name="Porcentual 5 2 6 2 3" xfId="4641"/>
    <cellStyle name="Porcentual 5 2 6 3" xfId="4642"/>
    <cellStyle name="Porcentual 5 2 6 4" xfId="4643"/>
    <cellStyle name="Porcentual 5 2 7" xfId="4644"/>
    <cellStyle name="Porcentual 5 2 7 2" xfId="4645"/>
    <cellStyle name="Porcentual 5 2 7 3" xfId="4646"/>
    <cellStyle name="Porcentual 5 2 8" xfId="4647"/>
    <cellStyle name="Porcentual 5 2 9" xfId="4648"/>
    <cellStyle name="Porcentual 5 3" xfId="4649"/>
    <cellStyle name="Porcentual 5 3 10" xfId="4650"/>
    <cellStyle name="Porcentual 5 3 2" xfId="4651"/>
    <cellStyle name="Porcentual 5 3 2 2" xfId="4652"/>
    <cellStyle name="Porcentual 5 3 2 2 2" xfId="4653"/>
    <cellStyle name="Porcentual 5 3 2 2 2 2" xfId="4654"/>
    <cellStyle name="Porcentual 5 3 2 2 2 3" xfId="4655"/>
    <cellStyle name="Porcentual 5 3 2 2 3" xfId="4656"/>
    <cellStyle name="Porcentual 5 3 2 2 4" xfId="4657"/>
    <cellStyle name="Porcentual 5 3 2 3" xfId="4658"/>
    <cellStyle name="Porcentual 5 3 2 3 2" xfId="4659"/>
    <cellStyle name="Porcentual 5 3 2 3 3" xfId="4660"/>
    <cellStyle name="Porcentual 5 3 2 4" xfId="4661"/>
    <cellStyle name="Porcentual 5 3 2 5" xfId="4662"/>
    <cellStyle name="Porcentual 5 3 2 6" xfId="4663"/>
    <cellStyle name="Porcentual 5 3 3" xfId="4664"/>
    <cellStyle name="Porcentual 5 3 3 2" xfId="4665"/>
    <cellStyle name="Porcentual 5 3 3 2 2" xfId="4666"/>
    <cellStyle name="Porcentual 5 3 3 2 2 2" xfId="4667"/>
    <cellStyle name="Porcentual 5 3 3 2 2 3" xfId="4668"/>
    <cellStyle name="Porcentual 5 3 3 2 3" xfId="4669"/>
    <cellStyle name="Porcentual 5 3 3 2 4" xfId="4670"/>
    <cellStyle name="Porcentual 5 3 3 3" xfId="4671"/>
    <cellStyle name="Porcentual 5 3 3 3 2" xfId="4672"/>
    <cellStyle name="Porcentual 5 3 3 3 3" xfId="4673"/>
    <cellStyle name="Porcentual 5 3 3 4" xfId="4674"/>
    <cellStyle name="Porcentual 5 3 3 5" xfId="4675"/>
    <cellStyle name="Porcentual 5 3 3 6" xfId="4676"/>
    <cellStyle name="Porcentual 5 3 4" xfId="4677"/>
    <cellStyle name="Porcentual 5 3 4 2" xfId="4678"/>
    <cellStyle name="Porcentual 5 3 4 2 2" xfId="4679"/>
    <cellStyle name="Porcentual 5 3 4 2 2 2" xfId="4680"/>
    <cellStyle name="Porcentual 5 3 4 2 2 3" xfId="4681"/>
    <cellStyle name="Porcentual 5 3 4 2 3" xfId="4682"/>
    <cellStyle name="Porcentual 5 3 4 2 4" xfId="4683"/>
    <cellStyle name="Porcentual 5 3 4 3" xfId="4684"/>
    <cellStyle name="Porcentual 5 3 4 3 2" xfId="4685"/>
    <cellStyle name="Porcentual 5 3 4 3 3" xfId="4686"/>
    <cellStyle name="Porcentual 5 3 4 4" xfId="4687"/>
    <cellStyle name="Porcentual 5 3 4 5" xfId="4688"/>
    <cellStyle name="Porcentual 5 3 4 6" xfId="4689"/>
    <cellStyle name="Porcentual 5 3 5" xfId="4690"/>
    <cellStyle name="Porcentual 5 3 5 2" xfId="4691"/>
    <cellStyle name="Porcentual 5 3 5 2 2" xfId="4692"/>
    <cellStyle name="Porcentual 5 3 5 2 2 2" xfId="4693"/>
    <cellStyle name="Porcentual 5 3 5 2 2 3" xfId="4694"/>
    <cellStyle name="Porcentual 5 3 5 2 3" xfId="4695"/>
    <cellStyle name="Porcentual 5 3 5 2 4" xfId="4696"/>
    <cellStyle name="Porcentual 5 3 5 3" xfId="4697"/>
    <cellStyle name="Porcentual 5 3 5 3 2" xfId="4698"/>
    <cellStyle name="Porcentual 5 3 5 3 3" xfId="4699"/>
    <cellStyle name="Porcentual 5 3 5 4" xfId="4700"/>
    <cellStyle name="Porcentual 5 3 5 5" xfId="4701"/>
    <cellStyle name="Porcentual 5 3 5 6" xfId="4702"/>
    <cellStyle name="Porcentual 5 3 6" xfId="4703"/>
    <cellStyle name="Porcentual 5 3 6 2" xfId="4704"/>
    <cellStyle name="Porcentual 5 3 6 2 2" xfId="4705"/>
    <cellStyle name="Porcentual 5 3 6 2 3" xfId="4706"/>
    <cellStyle name="Porcentual 5 3 6 3" xfId="4707"/>
    <cellStyle name="Porcentual 5 3 6 4" xfId="4708"/>
    <cellStyle name="Porcentual 5 3 7" xfId="4709"/>
    <cellStyle name="Porcentual 5 3 7 2" xfId="4710"/>
    <cellStyle name="Porcentual 5 3 7 3" xfId="4711"/>
    <cellStyle name="Porcentual 5 3 8" xfId="4712"/>
    <cellStyle name="Porcentual 5 3 8 2" xfId="4713"/>
    <cellStyle name="Porcentual 5 3 9" xfId="4714"/>
    <cellStyle name="Porcentual 5 4" xfId="4715"/>
    <cellStyle name="Porcentual 5 4 2" xfId="4716"/>
    <cellStyle name="Porcentual 5 4 2 2" xfId="4717"/>
    <cellStyle name="Porcentual 5 4 2 2 2" xfId="4718"/>
    <cellStyle name="Porcentual 5 4 2 2 2 2" xfId="4719"/>
    <cellStyle name="Porcentual 5 4 2 2 3" xfId="4720"/>
    <cellStyle name="Porcentual 5 4 2 2 4" xfId="4721"/>
    <cellStyle name="Porcentual 5 4 2 3" xfId="4722"/>
    <cellStyle name="Porcentual 5 4 2 3 2" xfId="4723"/>
    <cellStyle name="Porcentual 5 4 2 4" xfId="4724"/>
    <cellStyle name="Porcentual 5 4 2 5" xfId="4725"/>
    <cellStyle name="Porcentual 5 4 3" xfId="4726"/>
    <cellStyle name="Porcentual 5 4 3 2" xfId="4727"/>
    <cellStyle name="Porcentual 5 4 3 2 2" xfId="4728"/>
    <cellStyle name="Porcentual 5 4 3 3" xfId="4729"/>
    <cellStyle name="Porcentual 5 4 3 4" xfId="4730"/>
    <cellStyle name="Porcentual 5 4 4" xfId="4731"/>
    <cellStyle name="Porcentual 5 4 4 2" xfId="4732"/>
    <cellStyle name="Porcentual 5 4 5" xfId="4733"/>
    <cellStyle name="Porcentual 5 4 6" xfId="4734"/>
    <cellStyle name="Porcentual 5 4 7" xfId="4735"/>
    <cellStyle name="Porcentual 5 5" xfId="4736"/>
    <cellStyle name="Porcentual 5 5 2" xfId="4737"/>
    <cellStyle name="Porcentual 5 5 2 2" xfId="4738"/>
    <cellStyle name="Porcentual 5 5 2 2 2" xfId="4739"/>
    <cellStyle name="Porcentual 5 5 2 2 2 2" xfId="4740"/>
    <cellStyle name="Porcentual 5 5 2 2 3" xfId="4741"/>
    <cellStyle name="Porcentual 5 5 2 2 4" xfId="4742"/>
    <cellStyle name="Porcentual 5 5 2 3" xfId="4743"/>
    <cellStyle name="Porcentual 5 5 2 3 2" xfId="4744"/>
    <cellStyle name="Porcentual 5 5 2 4" xfId="4745"/>
    <cellStyle name="Porcentual 5 5 2 5" xfId="4746"/>
    <cellStyle name="Porcentual 5 5 3" xfId="4747"/>
    <cellStyle name="Porcentual 5 5 3 2" xfId="4748"/>
    <cellStyle name="Porcentual 5 5 3 2 2" xfId="4749"/>
    <cellStyle name="Porcentual 5 5 3 3" xfId="4750"/>
    <cellStyle name="Porcentual 5 5 3 4" xfId="4751"/>
    <cellStyle name="Porcentual 5 5 4" xfId="4752"/>
    <cellStyle name="Porcentual 5 5 4 2" xfId="4753"/>
    <cellStyle name="Porcentual 5 5 5" xfId="4754"/>
    <cellStyle name="Porcentual 5 5 6" xfId="4755"/>
    <cellStyle name="Porcentual 5 5 7" xfId="4756"/>
    <cellStyle name="Porcentual 5 6" xfId="4757"/>
    <cellStyle name="Porcentual 5 6 2" xfId="4758"/>
    <cellStyle name="Porcentual 5 6 2 2" xfId="4759"/>
    <cellStyle name="Porcentual 5 6 2 2 2" xfId="4760"/>
    <cellStyle name="Porcentual 5 6 2 2 2 2" xfId="4761"/>
    <cellStyle name="Porcentual 5 6 2 2 3" xfId="4762"/>
    <cellStyle name="Porcentual 5 6 2 2 4" xfId="4763"/>
    <cellStyle name="Porcentual 5 6 2 3" xfId="4764"/>
    <cellStyle name="Porcentual 5 6 2 3 2" xfId="4765"/>
    <cellStyle name="Porcentual 5 6 2 4" xfId="4766"/>
    <cellStyle name="Porcentual 5 6 2 5" xfId="4767"/>
    <cellStyle name="Porcentual 5 6 3" xfId="4768"/>
    <cellStyle name="Porcentual 5 6 3 2" xfId="4769"/>
    <cellStyle name="Porcentual 5 6 3 2 2" xfId="4770"/>
    <cellStyle name="Porcentual 5 6 3 3" xfId="4771"/>
    <cellStyle name="Porcentual 5 6 3 4" xfId="4772"/>
    <cellStyle name="Porcentual 5 6 4" xfId="4773"/>
    <cellStyle name="Porcentual 5 6 4 2" xfId="4774"/>
    <cellStyle name="Porcentual 5 6 5" xfId="4775"/>
    <cellStyle name="Porcentual 5 6 6" xfId="4776"/>
    <cellStyle name="Porcentual 5 6 7" xfId="4777"/>
    <cellStyle name="Porcentual 5 7" xfId="4778"/>
    <cellStyle name="Porcentual 5 7 2" xfId="4779"/>
    <cellStyle name="Porcentual 5 7 2 2" xfId="4780"/>
    <cellStyle name="Porcentual 5 7 2 2 2" xfId="4781"/>
    <cellStyle name="Porcentual 5 7 2 2 2 2" xfId="4782"/>
    <cellStyle name="Porcentual 5 7 2 2 3" xfId="4783"/>
    <cellStyle name="Porcentual 5 7 2 2 4" xfId="4784"/>
    <cellStyle name="Porcentual 5 7 2 3" xfId="4785"/>
    <cellStyle name="Porcentual 5 7 2 3 2" xfId="4786"/>
    <cellStyle name="Porcentual 5 7 2 4" xfId="4787"/>
    <cellStyle name="Porcentual 5 7 2 5" xfId="4788"/>
    <cellStyle name="Porcentual 5 7 3" xfId="4789"/>
    <cellStyle name="Porcentual 5 7 3 2" xfId="4790"/>
    <cellStyle name="Porcentual 5 7 3 2 2" xfId="4791"/>
    <cellStyle name="Porcentual 5 7 3 3" xfId="4792"/>
    <cellStyle name="Porcentual 5 7 3 4" xfId="4793"/>
    <cellStyle name="Porcentual 5 7 4" xfId="4794"/>
    <cellStyle name="Porcentual 5 7 4 2" xfId="4795"/>
    <cellStyle name="Porcentual 5 7 5" xfId="4796"/>
    <cellStyle name="Porcentual 5 7 6" xfId="4797"/>
    <cellStyle name="Porcentual 5 7 7" xfId="4798"/>
    <cellStyle name="Porcentual 5 8" xfId="4799"/>
    <cellStyle name="Porcentual 5 8 2" xfId="4800"/>
    <cellStyle name="Porcentual 5 8 2 2" xfId="4801"/>
    <cellStyle name="Porcentual 5 8 2 2 2" xfId="4802"/>
    <cellStyle name="Porcentual 5 8 2 3" xfId="4803"/>
    <cellStyle name="Porcentual 5 8 2 4" xfId="4804"/>
    <cellStyle name="Porcentual 5 8 3" xfId="4805"/>
    <cellStyle name="Porcentual 5 8 4" xfId="4806"/>
    <cellStyle name="Porcentual 5 9" xfId="4807"/>
    <cellStyle name="Porcentual 6" xfId="4808"/>
    <cellStyle name="Porcentual 6 2" xfId="4809"/>
    <cellStyle name="Porcentual 6 2 2" xfId="4810"/>
    <cellStyle name="Porcentual 6 2 2 2" xfId="4811"/>
    <cellStyle name="Porcentual 6 2 2 2 2" xfId="4812"/>
    <cellStyle name="Porcentual 6 2 2 2 2 2" xfId="4813"/>
    <cellStyle name="Porcentual 6 2 2 2 3" xfId="4814"/>
    <cellStyle name="Porcentual 6 2 2 2 4" xfId="4815"/>
    <cellStyle name="Porcentual 6 2 2 3" xfId="4816"/>
    <cellStyle name="Porcentual 6 2 2 3 2" xfId="4817"/>
    <cellStyle name="Porcentual 6 2 2 4" xfId="4818"/>
    <cellStyle name="Porcentual 6 2 2 5" xfId="4819"/>
    <cellStyle name="Porcentual 6 2 3" xfId="4820"/>
    <cellStyle name="Porcentual 6 2 3 2" xfId="4821"/>
    <cellStyle name="Porcentual 6 2 3 2 2" xfId="4822"/>
    <cellStyle name="Porcentual 6 2 3 3" xfId="4823"/>
    <cellStyle name="Porcentual 6 2 3 4" xfId="4824"/>
    <cellStyle name="Porcentual 6 2 4" xfId="4825"/>
    <cellStyle name="Porcentual 6 2 4 2" xfId="4826"/>
    <cellStyle name="Porcentual 6 2 5" xfId="4827"/>
    <cellStyle name="Porcentual 6 2 6" xfId="4828"/>
    <cellStyle name="Porcentual 6 2 7" xfId="4829"/>
    <cellStyle name="Porcentual 6 3" xfId="4830"/>
    <cellStyle name="Porcentual 6 3 2" xfId="4831"/>
    <cellStyle name="Porcentual 6 3 2 2" xfId="4832"/>
    <cellStyle name="Porcentual 6 3 2 2 2" xfId="4833"/>
    <cellStyle name="Porcentual 6 3 2 2 2 2" xfId="4834"/>
    <cellStyle name="Porcentual 6 3 2 2 3" xfId="4835"/>
    <cellStyle name="Porcentual 6 3 2 2 4" xfId="4836"/>
    <cellStyle name="Porcentual 6 3 2 3" xfId="4837"/>
    <cellStyle name="Porcentual 6 3 2 3 2" xfId="4838"/>
    <cellStyle name="Porcentual 6 3 2 4" xfId="4839"/>
    <cellStyle name="Porcentual 6 3 2 5" xfId="4840"/>
    <cellStyle name="Porcentual 6 3 3" xfId="4841"/>
    <cellStyle name="Porcentual 6 3 3 2" xfId="4842"/>
    <cellStyle name="Porcentual 6 3 3 2 2" xfId="4843"/>
    <cellStyle name="Porcentual 6 3 3 3" xfId="4844"/>
    <cellStyle name="Porcentual 6 3 3 4" xfId="4845"/>
    <cellStyle name="Porcentual 6 3 4" xfId="4846"/>
    <cellStyle name="Porcentual 6 3 4 2" xfId="4847"/>
    <cellStyle name="Porcentual 6 3 5" xfId="4848"/>
    <cellStyle name="Porcentual 6 3 6" xfId="4849"/>
    <cellStyle name="Porcentual 6 3 7" xfId="4850"/>
    <cellStyle name="Porcentual 6 4" xfId="4851"/>
    <cellStyle name="Porcentual 6 4 2" xfId="4852"/>
    <cellStyle name="Porcentual 6 4 2 2" xfId="4853"/>
    <cellStyle name="Porcentual 6 4 2 2 2" xfId="4854"/>
    <cellStyle name="Porcentual 6 4 2 2 2 2" xfId="4855"/>
    <cellStyle name="Porcentual 6 4 2 2 3" xfId="4856"/>
    <cellStyle name="Porcentual 6 4 2 2 4" xfId="4857"/>
    <cellStyle name="Porcentual 6 4 2 3" xfId="4858"/>
    <cellStyle name="Porcentual 6 4 2 3 2" xfId="4859"/>
    <cellStyle name="Porcentual 6 4 2 4" xfId="4860"/>
    <cellStyle name="Porcentual 6 4 2 5" xfId="4861"/>
    <cellStyle name="Porcentual 6 4 3" xfId="4862"/>
    <cellStyle name="Porcentual 6 4 3 2" xfId="4863"/>
    <cellStyle name="Porcentual 6 4 3 2 2" xfId="4864"/>
    <cellStyle name="Porcentual 6 4 3 3" xfId="4865"/>
    <cellStyle name="Porcentual 6 4 3 4" xfId="4866"/>
    <cellStyle name="Porcentual 6 4 4" xfId="4867"/>
    <cellStyle name="Porcentual 6 4 4 2" xfId="4868"/>
    <cellStyle name="Porcentual 6 4 5" xfId="4869"/>
    <cellStyle name="Porcentual 6 4 6" xfId="4870"/>
    <cellStyle name="Porcentual 6 4 7" xfId="4871"/>
    <cellStyle name="Porcentual 6 5" xfId="4872"/>
    <cellStyle name="Porcentual 6 5 2" xfId="4873"/>
    <cellStyle name="Porcentual 6 5 2 2" xfId="4874"/>
    <cellStyle name="Porcentual 6 5 2 2 2" xfId="4875"/>
    <cellStyle name="Porcentual 6 5 2 3" xfId="4876"/>
    <cellStyle name="Porcentual 6 5 2 4" xfId="4877"/>
    <cellStyle name="Porcentual 6 5 3" xfId="4878"/>
    <cellStyle name="Porcentual 6 5 4" xfId="4879"/>
    <cellStyle name="Porcentual 6 6" xfId="4880"/>
    <cellStyle name="Porcentual 6 7" xfId="4881"/>
    <cellStyle name="Porcentual 6 8" xfId="4882"/>
    <cellStyle name="Porcentual 7" xfId="4883"/>
    <cellStyle name="Porcentual 7 2" xfId="4884"/>
    <cellStyle name="Porcentual 7 2 2" xfId="4885"/>
    <cellStyle name="Porcentual 7 2 2 2" xfId="4886"/>
    <cellStyle name="Porcentual 7 2 2 2 2" xfId="4887"/>
    <cellStyle name="Porcentual 7 2 2 3" xfId="4888"/>
    <cellStyle name="Porcentual 7 2 2 4" xfId="4889"/>
    <cellStyle name="Porcentual 7 2 3" xfId="4890"/>
    <cellStyle name="Porcentual 7 2 3 2" xfId="4891"/>
    <cellStyle name="Porcentual 7 2 4" xfId="4892"/>
    <cellStyle name="Porcentual 7 2 5" xfId="4893"/>
    <cellStyle name="Porcentual 7 3" xfId="4894"/>
    <cellStyle name="Porcentual 7 3 2" xfId="4895"/>
    <cellStyle name="Porcentual 7 3 2 2" xfId="4896"/>
    <cellStyle name="Porcentual 7 3 3" xfId="4897"/>
    <cellStyle name="Porcentual 7 3 4" xfId="4898"/>
    <cellStyle name="Porcentual 7 4" xfId="4899"/>
    <cellStyle name="Porcentual 7 4 2" xfId="4900"/>
    <cellStyle name="Porcentual 7 5" xfId="4901"/>
    <cellStyle name="Porcentual 7 6" xfId="4902"/>
    <cellStyle name="Porcentual 7 7" xfId="4903"/>
    <cellStyle name="Porcentual 8" xfId="4904"/>
    <cellStyle name="Porcentual 8 2" xfId="4905"/>
    <cellStyle name="Porcentual 8 3" xfId="4906"/>
    <cellStyle name="Porcentual 8 4" xfId="4907"/>
    <cellStyle name="Porcentual 9" xfId="4908"/>
    <cellStyle name="Result" xfId="4909"/>
    <cellStyle name="Result 2" xfId="4910"/>
    <cellStyle name="Result 2 2" xfId="4911"/>
    <cellStyle name="Result 2 3" xfId="4912"/>
    <cellStyle name="Result 3" xfId="4913"/>
    <cellStyle name="Result 4" xfId="4914"/>
    <cellStyle name="Result2" xfId="4915"/>
    <cellStyle name="Result2 2" xfId="4916"/>
    <cellStyle name="Result2 2 2" xfId="4917"/>
    <cellStyle name="Result2 2 3" xfId="4918"/>
    <cellStyle name="Result2 3" xfId="4919"/>
    <cellStyle name="Result2 4" xfId="4920"/>
    <cellStyle name="Salida" xfId="5015" builtinId="21" customBuiltin="1"/>
    <cellStyle name="Salida 2" xfId="4921"/>
    <cellStyle name="Salida 2 2" xfId="4922"/>
    <cellStyle name="Salida 2 3" xfId="4923"/>
    <cellStyle name="Salida 2 4" xfId="4924"/>
    <cellStyle name="Salida 3" xfId="4925"/>
    <cellStyle name="Standard_Gesamtstreuplan" xfId="4926"/>
    <cellStyle name="TableStyleLight1" xfId="4927"/>
    <cellStyle name="Texto de advertencia" xfId="5019" builtinId="11" customBuiltin="1"/>
    <cellStyle name="Texto de advertencia 2" xfId="4928"/>
    <cellStyle name="Texto de advertencia 2 2" xfId="4929"/>
    <cellStyle name="Texto de advertencia 2 3" xfId="4930"/>
    <cellStyle name="Texto de advertencia 2 4" xfId="4931"/>
    <cellStyle name="Texto de advertencia 3" xfId="4932"/>
    <cellStyle name="Texto explicativo" xfId="5021" builtinId="53" customBuiltin="1"/>
    <cellStyle name="Texto explicativo 2" xfId="4933"/>
    <cellStyle name="Texto explicativo 2 2" xfId="4934"/>
    <cellStyle name="Texto explicativo 2 3" xfId="4935"/>
    <cellStyle name="Texto explicativo 2 4" xfId="4936"/>
    <cellStyle name="Texto explicativo 3" xfId="4937"/>
    <cellStyle name="Title" xfId="4938"/>
    <cellStyle name="Title 2" xfId="4939"/>
    <cellStyle name="Title 3" xfId="4940"/>
    <cellStyle name="Title 4" xfId="4941"/>
    <cellStyle name="Título" xfId="5006" builtinId="15" customBuiltin="1"/>
    <cellStyle name="Título 1" xfId="5007" builtinId="16" customBuiltin="1"/>
    <cellStyle name="Título 1 2" xfId="4942"/>
    <cellStyle name="Título 1 2 2" xfId="4943"/>
    <cellStyle name="Título 1 2 3" xfId="4944"/>
    <cellStyle name="Título 1 2 4" xfId="4945"/>
    <cellStyle name="Título 1 3" xfId="4946"/>
    <cellStyle name="Título 2" xfId="5008" builtinId="17" customBuiltin="1"/>
    <cellStyle name="Título 2 2" xfId="4947"/>
    <cellStyle name="Título 2 2 2" xfId="4948"/>
    <cellStyle name="Título 2 2 3" xfId="4949"/>
    <cellStyle name="Título 2 2 4" xfId="4950"/>
    <cellStyle name="Título 2 3" xfId="4951"/>
    <cellStyle name="Título 3" xfId="5009" builtinId="18" customBuiltin="1"/>
    <cellStyle name="Título 3 2" xfId="4952"/>
    <cellStyle name="Título 3 2 2" xfId="4953"/>
    <cellStyle name="Título 3 2 3" xfId="4954"/>
    <cellStyle name="Título 3 2 4" xfId="4955"/>
    <cellStyle name="Título 3 3" xfId="4956"/>
    <cellStyle name="Título 4" xfId="4957"/>
    <cellStyle name="Total" xfId="5022" builtinId="25" customBuiltin="1"/>
    <cellStyle name="Total 2" xfId="4958"/>
    <cellStyle name="Total 2 2" xfId="4959"/>
    <cellStyle name="Total 2 3" xfId="4960"/>
    <cellStyle name="Total 2 4" xfId="4961"/>
    <cellStyle name="Total 3" xfId="4962"/>
    <cellStyle name="Warning Text" xfId="4963"/>
    <cellStyle name="Warning Text 2" xfId="4964"/>
    <cellStyle name="Warning Text 2 2" xfId="4965"/>
    <cellStyle name="Warning Text 2 3" xfId="4966"/>
    <cellStyle name="Warning Text 2 4" xfId="4967"/>
    <cellStyle name="Warning Text 3" xfId="4968"/>
    <cellStyle name="Warning Text 3 2" xfId="4969"/>
    <cellStyle name="Warning Text 3 3" xfId="4970"/>
    <cellStyle name="Warning Text 3 4" xfId="4971"/>
    <cellStyle name="Warning Text 4" xfId="4972"/>
    <cellStyle name="Warning Text 4 2" xfId="4973"/>
    <cellStyle name="Warning Text 4 3" xfId="4974"/>
    <cellStyle name="Warning Text 4 4" xfId="4975"/>
    <cellStyle name="Warning Text 5" xfId="4976"/>
    <cellStyle name="Warning Text 6" xfId="4977"/>
    <cellStyle name="Warning Text 7" xfId="4978"/>
    <cellStyle name="標準_Plan0219_FNL" xfId="497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26"/>
  <sheetViews>
    <sheetView topLeftCell="A103" zoomScale="90" zoomScaleNormal="90" workbookViewId="0">
      <selection activeCell="D136" sqref="D136"/>
    </sheetView>
  </sheetViews>
  <sheetFormatPr baseColWidth="10" defaultColWidth="11.42578125" defaultRowHeight="12.75"/>
  <cols>
    <col min="1" max="1" width="1.7109375" style="13" customWidth="1"/>
    <col min="2" max="2" width="19.28515625" style="12" customWidth="1"/>
    <col min="3" max="3" width="48" style="13" customWidth="1"/>
    <col min="4" max="4" width="34.28515625" style="32" customWidth="1"/>
    <col min="5" max="5" width="27.85546875" style="14" customWidth="1"/>
    <col min="6" max="6" width="29.85546875" style="13" customWidth="1"/>
    <col min="7" max="7" width="15.85546875" style="13" bestFit="1" customWidth="1"/>
    <col min="8" max="16384" width="11.42578125" style="13"/>
  </cols>
  <sheetData>
    <row r="1" spans="2:6" ht="5.25" customHeight="1"/>
    <row r="2" spans="2:6" ht="6" customHeight="1">
      <c r="B2" s="15"/>
      <c r="C2" s="16"/>
      <c r="D2" s="33"/>
      <c r="E2" s="17"/>
      <c r="F2" s="18"/>
    </row>
    <row r="3" spans="2:6">
      <c r="B3" s="5" t="s">
        <v>8</v>
      </c>
      <c r="C3" s="7" t="s">
        <v>15</v>
      </c>
      <c r="D3" s="33"/>
      <c r="E3" s="17"/>
      <c r="F3" s="18"/>
    </row>
    <row r="4" spans="2:6">
      <c r="B4" s="5" t="s">
        <v>9</v>
      </c>
      <c r="C4" s="8" t="s">
        <v>16</v>
      </c>
      <c r="D4" s="33"/>
      <c r="E4" s="17"/>
      <c r="F4" s="18"/>
    </row>
    <row r="5" spans="2:6" ht="25.5">
      <c r="B5" s="5" t="s">
        <v>10</v>
      </c>
      <c r="C5" s="10" t="s">
        <v>507</v>
      </c>
      <c r="D5" s="33"/>
      <c r="E5" s="17"/>
      <c r="F5" s="18"/>
    </row>
    <row r="6" spans="2:6">
      <c r="B6" s="5" t="s">
        <v>11</v>
      </c>
      <c r="C6" s="9" t="s">
        <v>508</v>
      </c>
      <c r="D6" s="33"/>
      <c r="E6" s="17"/>
      <c r="F6" s="18"/>
    </row>
    <row r="8" spans="2:6">
      <c r="B8" s="5" t="s">
        <v>12</v>
      </c>
      <c r="C8" s="1" t="s">
        <v>13</v>
      </c>
      <c r="D8" s="34" t="s">
        <v>17</v>
      </c>
      <c r="E8" s="19" t="s">
        <v>18</v>
      </c>
      <c r="F8" s="1" t="s">
        <v>19</v>
      </c>
    </row>
    <row r="9" spans="2:6" ht="12.75" customHeight="1">
      <c r="B9" s="188" t="s">
        <v>20</v>
      </c>
      <c r="C9" s="189" t="s">
        <v>14</v>
      </c>
      <c r="D9" s="190" t="s">
        <v>21</v>
      </c>
      <c r="E9" s="191" t="s">
        <v>22</v>
      </c>
      <c r="F9" s="189" t="s">
        <v>23</v>
      </c>
    </row>
    <row r="10" spans="2:6">
      <c r="B10" s="188"/>
      <c r="C10" s="189"/>
      <c r="D10" s="190"/>
      <c r="E10" s="191"/>
      <c r="F10" s="189"/>
    </row>
    <row r="11" spans="2:6">
      <c r="B11" s="188"/>
      <c r="C11" s="189"/>
      <c r="D11" s="190"/>
      <c r="E11" s="191"/>
      <c r="F11" s="189"/>
    </row>
    <row r="12" spans="2:6">
      <c r="B12" s="188"/>
      <c r="C12" s="189"/>
      <c r="D12" s="190"/>
      <c r="E12" s="191"/>
      <c r="F12" s="189"/>
    </row>
    <row r="13" spans="2:6">
      <c r="B13" s="188"/>
      <c r="C13" s="189"/>
      <c r="D13" s="190"/>
      <c r="E13" s="191"/>
      <c r="F13" s="189"/>
    </row>
    <row r="14" spans="2:6">
      <c r="B14" s="188"/>
      <c r="C14" s="189"/>
      <c r="D14" s="190"/>
      <c r="E14" s="191"/>
      <c r="F14" s="189"/>
    </row>
    <row r="15" spans="2:6" ht="29.25" customHeight="1">
      <c r="B15" s="188"/>
      <c r="C15" s="189"/>
      <c r="D15" s="190"/>
      <c r="E15" s="191"/>
      <c r="F15" s="189"/>
    </row>
    <row r="16" spans="2:6" ht="29.25" customHeight="1">
      <c r="B16" s="188"/>
      <c r="C16" s="189"/>
      <c r="D16" s="190"/>
      <c r="E16" s="191"/>
      <c r="F16" s="189"/>
    </row>
    <row r="18" spans="2:7" ht="18.75">
      <c r="B18" s="187" t="s">
        <v>609</v>
      </c>
      <c r="C18" s="187"/>
      <c r="D18" s="187"/>
      <c r="E18" s="187"/>
      <c r="F18" s="187"/>
    </row>
    <row r="19" spans="2:7">
      <c r="B19" s="5" t="s">
        <v>12</v>
      </c>
      <c r="C19" s="1" t="s">
        <v>13</v>
      </c>
      <c r="D19" s="34" t="s">
        <v>17</v>
      </c>
      <c r="E19" s="19" t="s">
        <v>18</v>
      </c>
      <c r="F19" s="1" t="s">
        <v>19</v>
      </c>
    </row>
    <row r="20" spans="2:7">
      <c r="B20" s="39">
        <v>1</v>
      </c>
      <c r="C20" s="22" t="s">
        <v>35</v>
      </c>
      <c r="D20" s="47">
        <v>111314095.40000001</v>
      </c>
      <c r="E20" s="24">
        <v>43465</v>
      </c>
      <c r="F20" s="20">
        <v>1</v>
      </c>
      <c r="G20" s="32"/>
    </row>
    <row r="21" spans="2:7">
      <c r="B21" s="39">
        <v>11</v>
      </c>
      <c r="C21" s="22" t="s">
        <v>36</v>
      </c>
      <c r="D21" s="47">
        <v>19629257.780000001</v>
      </c>
      <c r="E21" s="24">
        <v>43465</v>
      </c>
      <c r="F21" s="20">
        <v>1</v>
      </c>
      <c r="G21" s="32"/>
    </row>
    <row r="22" spans="2:7">
      <c r="B22" s="39">
        <v>111</v>
      </c>
      <c r="C22" s="22" t="s">
        <v>37</v>
      </c>
      <c r="D22" s="47">
        <v>3141982.0999999996</v>
      </c>
      <c r="E22" s="24">
        <v>43465</v>
      </c>
      <c r="F22" s="20">
        <v>1</v>
      </c>
      <c r="G22" s="32"/>
    </row>
    <row r="23" spans="2:7">
      <c r="B23" s="39">
        <v>1111</v>
      </c>
      <c r="C23" s="22" t="s">
        <v>38</v>
      </c>
      <c r="D23" s="47">
        <v>0</v>
      </c>
      <c r="E23" s="24">
        <v>43465</v>
      </c>
      <c r="F23" s="20">
        <v>1</v>
      </c>
      <c r="G23" s="32"/>
    </row>
    <row r="24" spans="2:7">
      <c r="B24" s="39">
        <v>111101</v>
      </c>
      <c r="C24" s="22" t="s">
        <v>39</v>
      </c>
      <c r="D24" s="47">
        <v>0</v>
      </c>
      <c r="E24" s="24">
        <v>43465</v>
      </c>
      <c r="F24" s="20">
        <v>1</v>
      </c>
      <c r="G24" s="32"/>
    </row>
    <row r="25" spans="2:7">
      <c r="B25" s="39">
        <v>111102</v>
      </c>
      <c r="C25" s="22" t="s">
        <v>40</v>
      </c>
      <c r="D25" s="47">
        <v>0</v>
      </c>
      <c r="E25" s="24">
        <v>43465</v>
      </c>
      <c r="F25" s="20">
        <v>1</v>
      </c>
      <c r="G25" s="32"/>
    </row>
    <row r="26" spans="2:7">
      <c r="B26" s="39">
        <v>111103</v>
      </c>
      <c r="C26" s="22" t="s">
        <v>41</v>
      </c>
      <c r="D26" s="47">
        <v>0</v>
      </c>
      <c r="E26" s="24">
        <v>43465</v>
      </c>
      <c r="F26" s="20">
        <v>1</v>
      </c>
      <c r="G26" s="32"/>
    </row>
    <row r="27" spans="2:7">
      <c r="B27" s="39">
        <v>111104</v>
      </c>
      <c r="C27" s="22" t="s">
        <v>42</v>
      </c>
      <c r="D27" s="47">
        <v>0</v>
      </c>
      <c r="E27" s="24">
        <v>43465</v>
      </c>
      <c r="F27" s="20">
        <v>1</v>
      </c>
      <c r="G27" s="32"/>
    </row>
    <row r="28" spans="2:7">
      <c r="B28" s="39">
        <v>111105</v>
      </c>
      <c r="C28" s="22" t="s">
        <v>43</v>
      </c>
      <c r="D28" s="47">
        <v>0</v>
      </c>
      <c r="E28" s="24">
        <v>43465</v>
      </c>
      <c r="F28" s="20">
        <v>1</v>
      </c>
      <c r="G28" s="32"/>
    </row>
    <row r="29" spans="2:7">
      <c r="B29" s="39">
        <v>111106</v>
      </c>
      <c r="C29" s="22" t="s">
        <v>44</v>
      </c>
      <c r="D29" s="47">
        <v>0</v>
      </c>
      <c r="E29" s="24">
        <v>43465</v>
      </c>
      <c r="F29" s="20">
        <v>1</v>
      </c>
      <c r="G29" s="32"/>
    </row>
    <row r="30" spans="2:7">
      <c r="B30" s="39">
        <v>1112</v>
      </c>
      <c r="C30" s="22" t="s">
        <v>45</v>
      </c>
      <c r="D30" s="47">
        <v>9200</v>
      </c>
      <c r="E30" s="24">
        <v>43465</v>
      </c>
      <c r="F30" s="20">
        <v>1</v>
      </c>
      <c r="G30" s="32"/>
    </row>
    <row r="31" spans="2:7">
      <c r="B31" s="39">
        <v>111201</v>
      </c>
      <c r="C31" s="22" t="s">
        <v>229</v>
      </c>
      <c r="D31" s="47">
        <v>0</v>
      </c>
      <c r="E31" s="24">
        <v>43465</v>
      </c>
      <c r="F31" s="20">
        <v>1</v>
      </c>
      <c r="G31" s="32"/>
    </row>
    <row r="32" spans="2:7">
      <c r="B32" s="39">
        <v>111202</v>
      </c>
      <c r="C32" s="22" t="s">
        <v>46</v>
      </c>
      <c r="D32" s="47">
        <v>0</v>
      </c>
      <c r="E32" s="24">
        <v>43465</v>
      </c>
      <c r="F32" s="20">
        <v>1</v>
      </c>
      <c r="G32" s="32"/>
    </row>
    <row r="33" spans="2:7">
      <c r="B33" s="39">
        <v>111203</v>
      </c>
      <c r="C33" s="22" t="s">
        <v>47</v>
      </c>
      <c r="D33" s="47">
        <v>300</v>
      </c>
      <c r="E33" s="24">
        <v>43465</v>
      </c>
      <c r="F33" s="20">
        <v>1</v>
      </c>
      <c r="G33" s="32"/>
    </row>
    <row r="34" spans="2:7">
      <c r="B34" s="39">
        <v>111204</v>
      </c>
      <c r="C34" s="22" t="s">
        <v>48</v>
      </c>
      <c r="D34" s="47">
        <v>0</v>
      </c>
      <c r="E34" s="24">
        <v>43465</v>
      </c>
      <c r="F34" s="20">
        <v>1</v>
      </c>
      <c r="G34" s="32"/>
    </row>
    <row r="35" spans="2:7">
      <c r="B35" s="39">
        <v>111205</v>
      </c>
      <c r="C35" s="22" t="s">
        <v>49</v>
      </c>
      <c r="D35" s="47">
        <v>500</v>
      </c>
      <c r="E35" s="24">
        <v>43465</v>
      </c>
      <c r="F35" s="20">
        <v>1</v>
      </c>
      <c r="G35" s="32"/>
    </row>
    <row r="36" spans="2:7">
      <c r="B36" s="39">
        <v>111206</v>
      </c>
      <c r="C36" s="22" t="s">
        <v>50</v>
      </c>
      <c r="D36" s="47">
        <v>0</v>
      </c>
      <c r="E36" s="24">
        <v>43465</v>
      </c>
      <c r="F36" s="20">
        <v>1</v>
      </c>
      <c r="G36" s="32"/>
    </row>
    <row r="37" spans="2:7">
      <c r="B37" s="39">
        <v>111207</v>
      </c>
      <c r="C37" s="22" t="s">
        <v>51</v>
      </c>
      <c r="D37" s="47">
        <v>0</v>
      </c>
      <c r="E37" s="24">
        <v>43465</v>
      </c>
      <c r="F37" s="20">
        <v>1</v>
      </c>
      <c r="G37" s="32"/>
    </row>
    <row r="38" spans="2:7">
      <c r="B38" s="39">
        <v>111208</v>
      </c>
      <c r="C38" s="22" t="s">
        <v>52</v>
      </c>
      <c r="D38" s="47">
        <v>200</v>
      </c>
      <c r="E38" s="24">
        <v>43465</v>
      </c>
      <c r="F38" s="20">
        <v>1</v>
      </c>
      <c r="G38" s="32"/>
    </row>
    <row r="39" spans="2:7">
      <c r="B39" s="39">
        <v>111209</v>
      </c>
      <c r="C39" s="22" t="s">
        <v>53</v>
      </c>
      <c r="D39" s="47">
        <v>200</v>
      </c>
      <c r="E39" s="24">
        <v>43465</v>
      </c>
      <c r="F39" s="20">
        <v>1</v>
      </c>
      <c r="G39" s="32"/>
    </row>
    <row r="40" spans="2:7">
      <c r="B40" s="39">
        <v>111210</v>
      </c>
      <c r="C40" s="22" t="s">
        <v>54</v>
      </c>
      <c r="D40" s="47">
        <v>200</v>
      </c>
      <c r="E40" s="24">
        <v>43465</v>
      </c>
      <c r="F40" s="20">
        <v>1</v>
      </c>
      <c r="G40" s="32"/>
    </row>
    <row r="41" spans="2:7">
      <c r="B41" s="39">
        <v>111211</v>
      </c>
      <c r="C41" s="22" t="s">
        <v>55</v>
      </c>
      <c r="D41" s="47">
        <v>0</v>
      </c>
      <c r="E41" s="24">
        <v>43465</v>
      </c>
      <c r="F41" s="20">
        <v>1</v>
      </c>
      <c r="G41" s="32"/>
    </row>
    <row r="42" spans="2:7">
      <c r="B42" s="39">
        <v>111212</v>
      </c>
      <c r="C42" s="22" t="s">
        <v>56</v>
      </c>
      <c r="D42" s="47">
        <v>500</v>
      </c>
      <c r="E42" s="24">
        <v>43465</v>
      </c>
      <c r="F42" s="20">
        <v>1</v>
      </c>
      <c r="G42" s="32"/>
    </row>
    <row r="43" spans="2:7">
      <c r="B43" s="39">
        <v>111213</v>
      </c>
      <c r="C43" s="22" t="s">
        <v>57</v>
      </c>
      <c r="D43" s="47">
        <v>200</v>
      </c>
      <c r="E43" s="24">
        <v>43465</v>
      </c>
      <c r="F43" s="20">
        <v>1</v>
      </c>
      <c r="G43" s="32"/>
    </row>
    <row r="44" spans="2:7">
      <c r="B44" s="39">
        <v>111214</v>
      </c>
      <c r="C44" s="22" t="s">
        <v>58</v>
      </c>
      <c r="D44" s="47">
        <v>200</v>
      </c>
      <c r="E44" s="24">
        <v>43465</v>
      </c>
      <c r="F44" s="20">
        <v>1</v>
      </c>
      <c r="G44" s="32"/>
    </row>
    <row r="45" spans="2:7">
      <c r="B45" s="39">
        <v>111215</v>
      </c>
      <c r="C45" s="22" t="s">
        <v>59</v>
      </c>
      <c r="D45" s="47">
        <v>500</v>
      </c>
      <c r="E45" s="24">
        <v>43465</v>
      </c>
      <c r="F45" s="20">
        <v>1</v>
      </c>
      <c r="G45" s="32"/>
    </row>
    <row r="46" spans="2:7">
      <c r="B46" s="39">
        <v>111216</v>
      </c>
      <c r="C46" s="22" t="s">
        <v>60</v>
      </c>
      <c r="D46" s="47">
        <v>500</v>
      </c>
      <c r="E46" s="24">
        <v>43465</v>
      </c>
      <c r="F46" s="20">
        <v>1</v>
      </c>
      <c r="G46" s="32"/>
    </row>
    <row r="47" spans="2:7">
      <c r="B47" s="39">
        <v>111217</v>
      </c>
      <c r="C47" s="22" t="s">
        <v>61</v>
      </c>
      <c r="D47" s="47">
        <v>0</v>
      </c>
      <c r="E47" s="24">
        <v>43465</v>
      </c>
      <c r="F47" s="20">
        <v>1</v>
      </c>
      <c r="G47" s="32"/>
    </row>
    <row r="48" spans="2:7">
      <c r="B48" s="39">
        <v>111218</v>
      </c>
      <c r="C48" s="22" t="s">
        <v>62</v>
      </c>
      <c r="D48" s="47">
        <v>300</v>
      </c>
      <c r="E48" s="24">
        <v>43465</v>
      </c>
      <c r="F48" s="20">
        <v>1</v>
      </c>
      <c r="G48" s="32"/>
    </row>
    <row r="49" spans="2:7">
      <c r="B49" s="39">
        <v>111219</v>
      </c>
      <c r="C49" s="22" t="s">
        <v>63</v>
      </c>
      <c r="D49" s="47">
        <v>0</v>
      </c>
      <c r="E49" s="24">
        <v>43465</v>
      </c>
      <c r="F49" s="20">
        <v>1</v>
      </c>
      <c r="G49" s="32"/>
    </row>
    <row r="50" spans="2:7">
      <c r="B50" s="39">
        <v>111220</v>
      </c>
      <c r="C50" s="22" t="s">
        <v>64</v>
      </c>
      <c r="D50" s="47">
        <v>0</v>
      </c>
      <c r="E50" s="24">
        <v>43465</v>
      </c>
      <c r="F50" s="20">
        <v>1</v>
      </c>
      <c r="G50" s="32"/>
    </row>
    <row r="51" spans="2:7">
      <c r="B51" s="39">
        <v>111221</v>
      </c>
      <c r="C51" s="22" t="s">
        <v>65</v>
      </c>
      <c r="D51" s="47">
        <v>500</v>
      </c>
      <c r="E51" s="24">
        <v>43465</v>
      </c>
      <c r="F51" s="20">
        <v>1</v>
      </c>
      <c r="G51" s="32"/>
    </row>
    <row r="52" spans="2:7">
      <c r="B52" s="39">
        <v>111222</v>
      </c>
      <c r="C52" s="22" t="s">
        <v>66</v>
      </c>
      <c r="D52" s="47">
        <v>500</v>
      </c>
      <c r="E52" s="24">
        <v>43465</v>
      </c>
      <c r="F52" s="20">
        <v>1</v>
      </c>
      <c r="G52" s="32"/>
    </row>
    <row r="53" spans="2:7">
      <c r="B53" s="39">
        <v>111223</v>
      </c>
      <c r="C53" s="22" t="s">
        <v>67</v>
      </c>
      <c r="D53" s="47">
        <v>500</v>
      </c>
      <c r="E53" s="24">
        <v>43465</v>
      </c>
      <c r="F53" s="20">
        <v>1</v>
      </c>
      <c r="G53" s="32"/>
    </row>
    <row r="54" spans="2:7">
      <c r="B54" s="39">
        <v>111224</v>
      </c>
      <c r="C54" s="22" t="s">
        <v>68</v>
      </c>
      <c r="D54" s="47">
        <v>0</v>
      </c>
      <c r="E54" s="24">
        <v>43465</v>
      </c>
      <c r="F54" s="20">
        <v>1</v>
      </c>
      <c r="G54" s="32"/>
    </row>
    <row r="55" spans="2:7">
      <c r="B55" s="39">
        <v>111225</v>
      </c>
      <c r="C55" s="22" t="s">
        <v>69</v>
      </c>
      <c r="D55" s="47">
        <v>0</v>
      </c>
      <c r="E55" s="24">
        <v>43465</v>
      </c>
      <c r="F55" s="20">
        <v>1</v>
      </c>
      <c r="G55" s="32"/>
    </row>
    <row r="56" spans="2:7">
      <c r="B56" s="39">
        <v>111226</v>
      </c>
      <c r="C56" s="22" t="s">
        <v>70</v>
      </c>
      <c r="D56" s="47">
        <v>500</v>
      </c>
      <c r="E56" s="24">
        <v>43465</v>
      </c>
      <c r="F56" s="20">
        <v>1</v>
      </c>
      <c r="G56" s="32"/>
    </row>
    <row r="57" spans="2:7">
      <c r="B57" s="39">
        <v>111227</v>
      </c>
      <c r="C57" s="22" t="s">
        <v>71</v>
      </c>
      <c r="D57" s="47">
        <v>0</v>
      </c>
      <c r="E57" s="24">
        <v>43465</v>
      </c>
      <c r="F57" s="20">
        <v>1</v>
      </c>
      <c r="G57" s="32"/>
    </row>
    <row r="58" spans="2:7">
      <c r="B58" s="39">
        <v>111228</v>
      </c>
      <c r="C58" s="22" t="s">
        <v>72</v>
      </c>
      <c r="D58" s="47">
        <v>0</v>
      </c>
      <c r="E58" s="24">
        <v>43465</v>
      </c>
      <c r="F58" s="20">
        <v>1</v>
      </c>
      <c r="G58" s="32"/>
    </row>
    <row r="59" spans="2:7">
      <c r="B59" s="39">
        <v>111229</v>
      </c>
      <c r="C59" s="22" t="s">
        <v>73</v>
      </c>
      <c r="D59" s="47">
        <v>200</v>
      </c>
      <c r="E59" s="24">
        <v>43465</v>
      </c>
      <c r="F59" s="20">
        <v>1</v>
      </c>
      <c r="G59" s="32"/>
    </row>
    <row r="60" spans="2:7">
      <c r="B60" s="39">
        <v>111230</v>
      </c>
      <c r="C60" s="22" t="s">
        <v>74</v>
      </c>
      <c r="D60" s="47">
        <v>500</v>
      </c>
      <c r="E60" s="24">
        <v>43465</v>
      </c>
      <c r="F60" s="20">
        <v>1</v>
      </c>
      <c r="G60" s="32"/>
    </row>
    <row r="61" spans="2:7">
      <c r="B61" s="39">
        <v>111231</v>
      </c>
      <c r="C61" s="22" t="s">
        <v>75</v>
      </c>
      <c r="D61" s="47">
        <v>500</v>
      </c>
      <c r="E61" s="24">
        <v>43465</v>
      </c>
      <c r="F61" s="20">
        <v>1</v>
      </c>
      <c r="G61" s="32"/>
    </row>
    <row r="62" spans="2:7">
      <c r="B62" s="39">
        <v>111232</v>
      </c>
      <c r="C62" s="22" t="s">
        <v>76</v>
      </c>
      <c r="D62" s="47">
        <v>200</v>
      </c>
      <c r="E62" s="24">
        <v>43465</v>
      </c>
      <c r="F62" s="20">
        <v>1</v>
      </c>
      <c r="G62" s="32"/>
    </row>
    <row r="63" spans="2:7">
      <c r="B63" s="39">
        <v>111233</v>
      </c>
      <c r="C63" s="22" t="s">
        <v>77</v>
      </c>
      <c r="D63" s="47">
        <v>500</v>
      </c>
      <c r="E63" s="24">
        <v>43465</v>
      </c>
      <c r="F63" s="20">
        <v>1</v>
      </c>
      <c r="G63" s="32"/>
    </row>
    <row r="64" spans="2:7">
      <c r="B64" s="39">
        <v>111234</v>
      </c>
      <c r="C64" s="22" t="s">
        <v>78</v>
      </c>
      <c r="D64" s="47">
        <v>0</v>
      </c>
      <c r="E64" s="24">
        <v>43465</v>
      </c>
      <c r="F64" s="20">
        <v>1</v>
      </c>
      <c r="G64" s="32"/>
    </row>
    <row r="65" spans="2:7">
      <c r="B65" s="39">
        <v>111235</v>
      </c>
      <c r="C65" s="22" t="s">
        <v>594</v>
      </c>
      <c r="D65" s="47">
        <v>500</v>
      </c>
      <c r="E65" s="24">
        <v>43465</v>
      </c>
      <c r="F65" s="20">
        <v>1</v>
      </c>
      <c r="G65" s="32"/>
    </row>
    <row r="66" spans="2:7">
      <c r="B66" s="39">
        <v>111236</v>
      </c>
      <c r="C66" s="22" t="s">
        <v>595</v>
      </c>
      <c r="D66" s="47">
        <v>0</v>
      </c>
      <c r="E66" s="24">
        <v>43465</v>
      </c>
      <c r="F66" s="20">
        <v>1</v>
      </c>
      <c r="G66" s="32"/>
    </row>
    <row r="67" spans="2:7">
      <c r="B67" s="39">
        <v>111237</v>
      </c>
      <c r="C67" s="22" t="s">
        <v>515</v>
      </c>
      <c r="D67" s="47">
        <v>300</v>
      </c>
      <c r="E67" s="24">
        <v>43465</v>
      </c>
      <c r="F67" s="20">
        <v>1</v>
      </c>
      <c r="G67" s="32"/>
    </row>
    <row r="68" spans="2:7">
      <c r="B68" s="40">
        <v>111238</v>
      </c>
      <c r="C68" s="23" t="s">
        <v>522</v>
      </c>
      <c r="D68" s="47">
        <v>0</v>
      </c>
      <c r="E68" s="24">
        <v>43465</v>
      </c>
      <c r="F68" s="20">
        <v>1</v>
      </c>
      <c r="G68" s="32"/>
    </row>
    <row r="69" spans="2:7">
      <c r="B69" s="39">
        <v>111239</v>
      </c>
      <c r="C69" s="22" t="s">
        <v>544</v>
      </c>
      <c r="D69" s="47">
        <v>200</v>
      </c>
      <c r="E69" s="24">
        <v>43465</v>
      </c>
      <c r="F69" s="20">
        <v>1</v>
      </c>
      <c r="G69" s="32"/>
    </row>
    <row r="70" spans="2:7">
      <c r="B70" s="39">
        <v>111240</v>
      </c>
      <c r="C70" s="22" t="s">
        <v>539</v>
      </c>
      <c r="D70" s="47">
        <v>300</v>
      </c>
      <c r="E70" s="24">
        <v>43465</v>
      </c>
      <c r="F70" s="20">
        <v>1</v>
      </c>
      <c r="G70" s="32"/>
    </row>
    <row r="71" spans="2:7">
      <c r="B71" s="39">
        <v>111241</v>
      </c>
      <c r="C71" s="22" t="s">
        <v>545</v>
      </c>
      <c r="D71" s="47">
        <v>200</v>
      </c>
      <c r="E71" s="24">
        <v>43465</v>
      </c>
      <c r="F71" s="20">
        <v>1</v>
      </c>
      <c r="G71" s="32"/>
    </row>
    <row r="72" spans="2:7">
      <c r="B72" s="39">
        <v>111242</v>
      </c>
      <c r="C72" s="22" t="s">
        <v>588</v>
      </c>
      <c r="D72" s="47">
        <v>200</v>
      </c>
      <c r="E72" s="24">
        <v>43465</v>
      </c>
      <c r="F72" s="20">
        <v>1</v>
      </c>
      <c r="G72" s="32"/>
    </row>
    <row r="73" spans="2:7">
      <c r="B73" s="39">
        <v>1113</v>
      </c>
      <c r="C73" s="22" t="s">
        <v>79</v>
      </c>
      <c r="D73" s="47">
        <v>0</v>
      </c>
      <c r="E73" s="24">
        <v>43465</v>
      </c>
      <c r="F73" s="20">
        <v>1</v>
      </c>
      <c r="G73" s="32"/>
    </row>
    <row r="74" spans="2:7">
      <c r="B74" s="39">
        <v>111301</v>
      </c>
      <c r="C74" s="22" t="s">
        <v>80</v>
      </c>
      <c r="D74" s="47">
        <v>0</v>
      </c>
      <c r="E74" s="24">
        <v>43465</v>
      </c>
      <c r="F74" s="20">
        <v>1</v>
      </c>
      <c r="G74" s="32"/>
    </row>
    <row r="75" spans="2:7">
      <c r="B75" s="39">
        <v>111302</v>
      </c>
      <c r="C75" s="22" t="s">
        <v>81</v>
      </c>
      <c r="D75" s="47">
        <v>0</v>
      </c>
      <c r="E75" s="24">
        <v>43465</v>
      </c>
      <c r="F75" s="20">
        <v>1</v>
      </c>
      <c r="G75" s="32"/>
    </row>
    <row r="76" spans="2:7">
      <c r="B76" s="39">
        <v>1114</v>
      </c>
      <c r="C76" s="22" t="s">
        <v>82</v>
      </c>
      <c r="D76" s="47">
        <v>0</v>
      </c>
      <c r="E76" s="24">
        <v>43465</v>
      </c>
      <c r="F76" s="20">
        <v>1</v>
      </c>
      <c r="G76" s="32"/>
    </row>
    <row r="77" spans="2:7">
      <c r="B77" s="39">
        <v>111401</v>
      </c>
      <c r="C77" s="22" t="s">
        <v>83</v>
      </c>
      <c r="D77" s="47">
        <v>0</v>
      </c>
      <c r="E77" s="24">
        <v>43465</v>
      </c>
      <c r="F77" s="20">
        <v>1</v>
      </c>
      <c r="G77" s="32"/>
    </row>
    <row r="78" spans="2:7">
      <c r="B78" s="39">
        <v>111402</v>
      </c>
      <c r="C78" s="22" t="s">
        <v>84</v>
      </c>
      <c r="D78" s="47">
        <v>0</v>
      </c>
      <c r="E78" s="24">
        <v>43465</v>
      </c>
      <c r="F78" s="20">
        <v>1</v>
      </c>
      <c r="G78" s="32"/>
    </row>
    <row r="79" spans="2:7">
      <c r="B79" s="39">
        <v>1115</v>
      </c>
      <c r="C79" s="22" t="s">
        <v>85</v>
      </c>
      <c r="D79" s="47">
        <v>3132782.0999999996</v>
      </c>
      <c r="E79" s="24">
        <v>43465</v>
      </c>
      <c r="F79" s="20">
        <v>1</v>
      </c>
      <c r="G79" s="32"/>
    </row>
    <row r="80" spans="2:7">
      <c r="B80" s="39">
        <v>111501</v>
      </c>
      <c r="C80" s="22" t="s">
        <v>86</v>
      </c>
      <c r="D80" s="47">
        <v>0</v>
      </c>
      <c r="E80" s="24">
        <v>43465</v>
      </c>
      <c r="F80" s="20">
        <v>1</v>
      </c>
      <c r="G80" s="32"/>
    </row>
    <row r="81" spans="2:7">
      <c r="B81" s="39">
        <v>111502</v>
      </c>
      <c r="C81" s="22" t="s">
        <v>87</v>
      </c>
      <c r="D81" s="47">
        <v>0</v>
      </c>
      <c r="E81" s="24">
        <v>43465</v>
      </c>
      <c r="F81" s="20">
        <v>1</v>
      </c>
      <c r="G81" s="32"/>
    </row>
    <row r="82" spans="2:7">
      <c r="B82" s="39">
        <v>111503</v>
      </c>
      <c r="C82" s="22" t="s">
        <v>88</v>
      </c>
      <c r="D82" s="47">
        <v>0</v>
      </c>
      <c r="E82" s="24">
        <v>43465</v>
      </c>
      <c r="F82" s="20">
        <v>1</v>
      </c>
      <c r="G82" s="32"/>
    </row>
    <row r="83" spans="2:7">
      <c r="B83" s="39">
        <v>111504</v>
      </c>
      <c r="C83" s="22" t="s">
        <v>89</v>
      </c>
      <c r="D83" s="47">
        <v>0</v>
      </c>
      <c r="E83" s="24">
        <v>43465</v>
      </c>
      <c r="F83" s="20">
        <v>1</v>
      </c>
      <c r="G83" s="32"/>
    </row>
    <row r="84" spans="2:7">
      <c r="B84" s="39">
        <v>111505</v>
      </c>
      <c r="C84" s="22" t="s">
        <v>90</v>
      </c>
      <c r="D84" s="47">
        <v>0</v>
      </c>
      <c r="E84" s="24">
        <v>43465</v>
      </c>
      <c r="F84" s="20">
        <v>1</v>
      </c>
      <c r="G84" s="32"/>
    </row>
    <row r="85" spans="2:7">
      <c r="B85" s="39">
        <v>111506</v>
      </c>
      <c r="C85" s="22" t="s">
        <v>91</v>
      </c>
      <c r="D85" s="47">
        <v>0</v>
      </c>
      <c r="E85" s="24">
        <v>43465</v>
      </c>
      <c r="F85" s="20">
        <v>1</v>
      </c>
      <c r="G85" s="32"/>
    </row>
    <row r="86" spans="2:7">
      <c r="B86" s="39">
        <v>111507</v>
      </c>
      <c r="C86" s="22" t="s">
        <v>92</v>
      </c>
      <c r="D86" s="47">
        <v>0</v>
      </c>
      <c r="E86" s="24">
        <v>43465</v>
      </c>
      <c r="F86" s="20">
        <v>1</v>
      </c>
      <c r="G86" s="32"/>
    </row>
    <row r="87" spans="2:7">
      <c r="B87" s="39">
        <v>111508</v>
      </c>
      <c r="C87" s="22" t="s">
        <v>93</v>
      </c>
      <c r="D87" s="47">
        <v>0</v>
      </c>
      <c r="E87" s="24">
        <v>43465</v>
      </c>
      <c r="F87" s="20">
        <v>1</v>
      </c>
      <c r="G87" s="32"/>
    </row>
    <row r="88" spans="2:7">
      <c r="B88" s="39">
        <v>111509</v>
      </c>
      <c r="C88" s="22" t="s">
        <v>94</v>
      </c>
      <c r="D88" s="47">
        <v>0</v>
      </c>
      <c r="E88" s="24">
        <v>43465</v>
      </c>
      <c r="F88" s="20">
        <v>1</v>
      </c>
      <c r="G88" s="32"/>
    </row>
    <row r="89" spans="2:7">
      <c r="B89" s="39">
        <v>111510</v>
      </c>
      <c r="C89" s="22" t="s">
        <v>526</v>
      </c>
      <c r="D89" s="47">
        <v>0</v>
      </c>
      <c r="E89" s="24">
        <v>43465</v>
      </c>
      <c r="F89" s="20">
        <v>1</v>
      </c>
      <c r="G89" s="32"/>
    </row>
    <row r="90" spans="2:7">
      <c r="B90" s="39">
        <v>111511</v>
      </c>
      <c r="C90" s="22" t="s">
        <v>96</v>
      </c>
      <c r="D90" s="47">
        <v>204312.56</v>
      </c>
      <c r="E90" s="24">
        <v>43465</v>
      </c>
      <c r="F90" s="20">
        <v>1</v>
      </c>
      <c r="G90" s="32"/>
    </row>
    <row r="91" spans="2:7">
      <c r="B91" s="39">
        <v>111512</v>
      </c>
      <c r="C91" s="22" t="s">
        <v>527</v>
      </c>
      <c r="D91" s="47">
        <v>2881980.13</v>
      </c>
      <c r="E91" s="24">
        <v>43465</v>
      </c>
      <c r="F91" s="20">
        <v>1</v>
      </c>
      <c r="G91" s="32"/>
    </row>
    <row r="92" spans="2:7">
      <c r="B92" s="39">
        <v>111513</v>
      </c>
      <c r="C92" s="22" t="s">
        <v>97</v>
      </c>
      <c r="D92" s="47">
        <v>31918.57</v>
      </c>
      <c r="E92" s="24">
        <v>43465</v>
      </c>
      <c r="F92" s="20">
        <v>1</v>
      </c>
      <c r="G92" s="32"/>
    </row>
    <row r="93" spans="2:7">
      <c r="B93" s="39">
        <v>111514</v>
      </c>
      <c r="C93" s="22" t="s">
        <v>98</v>
      </c>
      <c r="D93" s="47">
        <v>0</v>
      </c>
      <c r="E93" s="24">
        <v>43465</v>
      </c>
      <c r="F93" s="20">
        <v>1</v>
      </c>
      <c r="G93" s="32"/>
    </row>
    <row r="94" spans="2:7">
      <c r="B94" s="39">
        <v>111515</v>
      </c>
      <c r="C94" s="22" t="s">
        <v>99</v>
      </c>
      <c r="D94" s="47">
        <v>0</v>
      </c>
      <c r="E94" s="24">
        <v>43465</v>
      </c>
      <c r="F94" s="20">
        <v>1</v>
      </c>
      <c r="G94" s="32"/>
    </row>
    <row r="95" spans="2:7">
      <c r="B95" s="39">
        <v>111516</v>
      </c>
      <c r="C95" s="22" t="s">
        <v>100</v>
      </c>
      <c r="D95" s="47">
        <v>0</v>
      </c>
      <c r="E95" s="24">
        <v>43465</v>
      </c>
      <c r="F95" s="20">
        <v>1</v>
      </c>
      <c r="G95" s="32"/>
    </row>
    <row r="96" spans="2:7">
      <c r="B96" s="39">
        <v>111517</v>
      </c>
      <c r="C96" s="22" t="s">
        <v>101</v>
      </c>
      <c r="D96" s="47">
        <v>0</v>
      </c>
      <c r="E96" s="24">
        <v>43465</v>
      </c>
      <c r="F96" s="20">
        <v>1</v>
      </c>
      <c r="G96" s="32"/>
    </row>
    <row r="97" spans="2:7">
      <c r="B97" s="39">
        <v>111518</v>
      </c>
      <c r="C97" s="22" t="s">
        <v>528</v>
      </c>
      <c r="D97" s="47">
        <v>0</v>
      </c>
      <c r="E97" s="24">
        <v>43465</v>
      </c>
      <c r="F97" s="20">
        <v>1</v>
      </c>
      <c r="G97" s="32"/>
    </row>
    <row r="98" spans="2:7">
      <c r="B98" s="39">
        <v>111519</v>
      </c>
      <c r="C98" s="22" t="s">
        <v>102</v>
      </c>
      <c r="D98" s="47">
        <v>0</v>
      </c>
      <c r="E98" s="24">
        <v>43465</v>
      </c>
      <c r="F98" s="20">
        <v>1</v>
      </c>
      <c r="G98" s="32"/>
    </row>
    <row r="99" spans="2:7">
      <c r="B99" s="39">
        <v>111520</v>
      </c>
      <c r="C99" s="22" t="s">
        <v>103</v>
      </c>
      <c r="D99" s="47">
        <v>0</v>
      </c>
      <c r="E99" s="24">
        <v>43465</v>
      </c>
      <c r="F99" s="20">
        <v>1</v>
      </c>
      <c r="G99" s="32"/>
    </row>
    <row r="100" spans="2:7">
      <c r="B100" s="39">
        <v>111521</v>
      </c>
      <c r="C100" s="22" t="s">
        <v>104</v>
      </c>
      <c r="D100" s="47">
        <v>0</v>
      </c>
      <c r="E100" s="24">
        <v>43465</v>
      </c>
      <c r="F100" s="20">
        <v>1</v>
      </c>
      <c r="G100" s="32"/>
    </row>
    <row r="101" spans="2:7">
      <c r="B101" s="39">
        <v>111522</v>
      </c>
      <c r="C101" s="22" t="s">
        <v>105</v>
      </c>
      <c r="D101" s="47">
        <v>0</v>
      </c>
      <c r="E101" s="24">
        <v>43465</v>
      </c>
      <c r="F101" s="20">
        <v>1</v>
      </c>
      <c r="G101" s="32"/>
    </row>
    <row r="102" spans="2:7">
      <c r="B102" s="39">
        <v>111523</v>
      </c>
      <c r="C102" s="22" t="s">
        <v>106</v>
      </c>
      <c r="D102" s="47">
        <v>14137.4</v>
      </c>
      <c r="E102" s="24">
        <v>43465</v>
      </c>
      <c r="F102" s="20">
        <v>1</v>
      </c>
      <c r="G102" s="32"/>
    </row>
    <row r="103" spans="2:7">
      <c r="B103" s="39">
        <v>111524</v>
      </c>
      <c r="C103" s="22" t="s">
        <v>516</v>
      </c>
      <c r="D103" s="47">
        <v>0</v>
      </c>
      <c r="E103" s="24">
        <v>43465</v>
      </c>
      <c r="F103" s="20">
        <v>1</v>
      </c>
      <c r="G103" s="32"/>
    </row>
    <row r="104" spans="2:7">
      <c r="B104" s="39">
        <v>111525</v>
      </c>
      <c r="C104" s="22" t="s">
        <v>529</v>
      </c>
      <c r="D104" s="47">
        <v>0</v>
      </c>
      <c r="E104" s="24">
        <v>43465</v>
      </c>
      <c r="F104" s="20">
        <v>1</v>
      </c>
      <c r="G104" s="32"/>
    </row>
    <row r="105" spans="2:7">
      <c r="B105" s="39">
        <v>111526</v>
      </c>
      <c r="C105" s="22" t="s">
        <v>596</v>
      </c>
      <c r="D105" s="47">
        <v>0</v>
      </c>
      <c r="E105" s="24">
        <v>43465</v>
      </c>
      <c r="F105" s="20">
        <v>1</v>
      </c>
      <c r="G105" s="32"/>
    </row>
    <row r="106" spans="2:7">
      <c r="B106" s="39">
        <v>111527</v>
      </c>
      <c r="C106" s="22" t="s">
        <v>530</v>
      </c>
      <c r="D106" s="47">
        <v>0</v>
      </c>
      <c r="E106" s="24">
        <v>43465</v>
      </c>
      <c r="F106" s="20">
        <v>1</v>
      </c>
      <c r="G106" s="32"/>
    </row>
    <row r="107" spans="2:7">
      <c r="B107" s="39">
        <v>111528</v>
      </c>
      <c r="C107" s="22" t="s">
        <v>597</v>
      </c>
      <c r="D107" s="47">
        <v>60.48</v>
      </c>
      <c r="E107" s="24">
        <v>43465</v>
      </c>
      <c r="F107" s="20">
        <v>1</v>
      </c>
      <c r="G107" s="32"/>
    </row>
    <row r="108" spans="2:7">
      <c r="B108" s="39">
        <v>111529</v>
      </c>
      <c r="C108" s="22" t="s">
        <v>598</v>
      </c>
      <c r="D108" s="47">
        <v>372.96</v>
      </c>
      <c r="E108" s="24">
        <v>43465</v>
      </c>
      <c r="F108" s="20">
        <v>1</v>
      </c>
      <c r="G108" s="32"/>
    </row>
    <row r="109" spans="2:7">
      <c r="B109" s="39">
        <v>111530</v>
      </c>
      <c r="C109" s="22" t="s">
        <v>599</v>
      </c>
      <c r="D109" s="47">
        <v>0</v>
      </c>
      <c r="E109" s="24">
        <v>43465</v>
      </c>
      <c r="F109" s="20">
        <v>1</v>
      </c>
      <c r="G109" s="32"/>
    </row>
    <row r="110" spans="2:7">
      <c r="B110" s="39">
        <v>111531</v>
      </c>
      <c r="C110" s="22" t="s">
        <v>546</v>
      </c>
      <c r="D110" s="47">
        <v>0</v>
      </c>
      <c r="E110" s="24">
        <v>43465</v>
      </c>
      <c r="F110" s="20">
        <v>1</v>
      </c>
      <c r="G110" s="32"/>
    </row>
    <row r="111" spans="2:7">
      <c r="B111" s="39">
        <v>1116</v>
      </c>
      <c r="C111" s="22" t="s">
        <v>531</v>
      </c>
      <c r="D111" s="47">
        <v>0</v>
      </c>
      <c r="E111" s="24">
        <v>43465</v>
      </c>
      <c r="F111" s="20">
        <v>1</v>
      </c>
      <c r="G111" s="32"/>
    </row>
    <row r="112" spans="2:7">
      <c r="B112" s="39">
        <v>111601</v>
      </c>
      <c r="C112" s="22" t="s">
        <v>506</v>
      </c>
      <c r="D112" s="47">
        <v>0</v>
      </c>
      <c r="E112" s="24">
        <v>43465</v>
      </c>
      <c r="F112" s="20">
        <v>1</v>
      </c>
      <c r="G112" s="32"/>
    </row>
    <row r="113" spans="2:7">
      <c r="B113" s="39">
        <v>112</v>
      </c>
      <c r="C113" s="22" t="s">
        <v>31</v>
      </c>
      <c r="D113" s="47">
        <v>11645899.460000001</v>
      </c>
      <c r="E113" s="24">
        <v>43465</v>
      </c>
      <c r="F113" s="20">
        <v>1</v>
      </c>
      <c r="G113" s="32"/>
    </row>
    <row r="114" spans="2:7">
      <c r="B114" s="39">
        <v>1121</v>
      </c>
      <c r="C114" s="22" t="s">
        <v>107</v>
      </c>
      <c r="D114" s="47">
        <v>5211553.8200000012</v>
      </c>
      <c r="E114" s="24">
        <v>43465</v>
      </c>
      <c r="F114" s="20">
        <v>1</v>
      </c>
      <c r="G114" s="32"/>
    </row>
    <row r="115" spans="2:7">
      <c r="B115" s="39">
        <v>112101</v>
      </c>
      <c r="C115" s="22" t="s">
        <v>108</v>
      </c>
      <c r="D115" s="47">
        <v>6458989.7800000003</v>
      </c>
      <c r="E115" s="24">
        <v>43465</v>
      </c>
      <c r="F115" s="20">
        <v>1</v>
      </c>
      <c r="G115" s="32"/>
    </row>
    <row r="116" spans="2:7">
      <c r="B116" s="39">
        <v>112102</v>
      </c>
      <c r="C116" s="22" t="s">
        <v>109</v>
      </c>
      <c r="D116" s="47">
        <v>-110503.38</v>
      </c>
      <c r="E116" s="24">
        <v>43465</v>
      </c>
      <c r="F116" s="20">
        <v>1</v>
      </c>
      <c r="G116" s="32"/>
    </row>
    <row r="117" spans="2:7">
      <c r="B117" s="39">
        <v>112103</v>
      </c>
      <c r="C117" s="22" t="s">
        <v>110</v>
      </c>
      <c r="D117" s="47">
        <v>-1233478.02</v>
      </c>
      <c r="E117" s="24">
        <v>43465</v>
      </c>
      <c r="F117" s="20">
        <v>1</v>
      </c>
      <c r="G117" s="32"/>
    </row>
    <row r="118" spans="2:7">
      <c r="B118" s="39">
        <v>112104</v>
      </c>
      <c r="C118" s="22" t="s">
        <v>111</v>
      </c>
      <c r="D118" s="47">
        <v>96545.44</v>
      </c>
      <c r="E118" s="24">
        <v>43465</v>
      </c>
      <c r="F118" s="20">
        <v>1</v>
      </c>
      <c r="G118" s="32"/>
    </row>
    <row r="119" spans="2:7">
      <c r="B119" s="39">
        <v>112105</v>
      </c>
      <c r="C119" s="22" t="s">
        <v>112</v>
      </c>
      <c r="D119" s="47">
        <v>0</v>
      </c>
      <c r="E119" s="24">
        <v>43465</v>
      </c>
      <c r="F119" s="20">
        <v>1</v>
      </c>
      <c r="G119" s="32"/>
    </row>
    <row r="120" spans="2:7">
      <c r="B120" s="39">
        <v>112106</v>
      </c>
      <c r="C120" s="22" t="s">
        <v>113</v>
      </c>
      <c r="D120" s="47">
        <v>0</v>
      </c>
      <c r="E120" s="24">
        <v>43465</v>
      </c>
      <c r="F120" s="20">
        <v>1</v>
      </c>
      <c r="G120" s="32"/>
    </row>
    <row r="121" spans="2:7">
      <c r="B121" s="39">
        <v>112107</v>
      </c>
      <c r="C121" s="22" t="s">
        <v>114</v>
      </c>
      <c r="D121" s="47">
        <v>0</v>
      </c>
      <c r="E121" s="24">
        <v>43465</v>
      </c>
      <c r="F121" s="20">
        <v>1</v>
      </c>
      <c r="G121" s="32"/>
    </row>
    <row r="122" spans="2:7">
      <c r="B122" s="39">
        <v>112108</v>
      </c>
      <c r="C122" s="22" t="s">
        <v>115</v>
      </c>
      <c r="D122" s="47">
        <v>0</v>
      </c>
      <c r="E122" s="24">
        <v>43465</v>
      </c>
      <c r="F122" s="20">
        <v>1</v>
      </c>
      <c r="G122" s="32"/>
    </row>
    <row r="123" spans="2:7">
      <c r="B123" s="39">
        <v>112109</v>
      </c>
      <c r="C123" s="22" t="s">
        <v>116</v>
      </c>
      <c r="D123" s="47">
        <v>0</v>
      </c>
      <c r="E123" s="24">
        <v>43465</v>
      </c>
      <c r="F123" s="20">
        <v>1</v>
      </c>
      <c r="G123" s="32"/>
    </row>
    <row r="124" spans="2:7">
      <c r="B124" s="39">
        <v>112110</v>
      </c>
      <c r="C124" s="22" t="s">
        <v>117</v>
      </c>
      <c r="D124" s="47">
        <v>0</v>
      </c>
      <c r="E124" s="24">
        <v>43465</v>
      </c>
      <c r="F124" s="20">
        <v>1</v>
      </c>
      <c r="G124" s="32"/>
    </row>
    <row r="125" spans="2:7">
      <c r="B125" s="39">
        <v>1122</v>
      </c>
      <c r="C125" s="22" t="s">
        <v>118</v>
      </c>
      <c r="D125" s="47">
        <v>111468.18000000002</v>
      </c>
      <c r="E125" s="24">
        <v>43465</v>
      </c>
      <c r="F125" s="20">
        <v>1</v>
      </c>
      <c r="G125" s="32"/>
    </row>
    <row r="126" spans="2:7">
      <c r="B126" s="39">
        <v>112201</v>
      </c>
      <c r="C126" s="22" t="s">
        <v>119</v>
      </c>
      <c r="D126" s="47">
        <v>0</v>
      </c>
      <c r="E126" s="24">
        <v>43465</v>
      </c>
      <c r="F126" s="20">
        <v>1</v>
      </c>
      <c r="G126" s="32"/>
    </row>
    <row r="127" spans="2:7">
      <c r="B127" s="39">
        <v>112202</v>
      </c>
      <c r="C127" s="22" t="s">
        <v>120</v>
      </c>
      <c r="D127" s="47">
        <v>0</v>
      </c>
      <c r="E127" s="24">
        <v>43465</v>
      </c>
      <c r="F127" s="20">
        <v>1</v>
      </c>
      <c r="G127" s="32"/>
    </row>
    <row r="128" spans="2:7">
      <c r="B128" s="39">
        <v>112203</v>
      </c>
      <c r="C128" s="22" t="s">
        <v>121</v>
      </c>
      <c r="D128" s="47">
        <v>0</v>
      </c>
      <c r="E128" s="24">
        <v>43465</v>
      </c>
      <c r="F128" s="20">
        <v>1</v>
      </c>
      <c r="G128" s="32"/>
    </row>
    <row r="129" spans="2:7">
      <c r="B129" s="39">
        <v>112204</v>
      </c>
      <c r="C129" s="22" t="s">
        <v>122</v>
      </c>
      <c r="D129" s="47">
        <v>0</v>
      </c>
      <c r="E129" s="24">
        <v>43465</v>
      </c>
      <c r="F129" s="20">
        <v>1</v>
      </c>
      <c r="G129" s="32"/>
    </row>
    <row r="130" spans="2:7">
      <c r="B130" s="39">
        <v>112205</v>
      </c>
      <c r="C130" s="22" t="s">
        <v>123</v>
      </c>
      <c r="D130" s="47">
        <v>0</v>
      </c>
      <c r="E130" s="24">
        <v>43465</v>
      </c>
      <c r="F130" s="20">
        <v>1</v>
      </c>
      <c r="G130" s="32"/>
    </row>
    <row r="131" spans="2:7">
      <c r="B131" s="39">
        <v>112206</v>
      </c>
      <c r="C131" s="22" t="s">
        <v>124</v>
      </c>
      <c r="D131" s="47">
        <v>33804.5</v>
      </c>
      <c r="E131" s="24">
        <v>43465</v>
      </c>
      <c r="F131" s="20">
        <v>1</v>
      </c>
      <c r="G131" s="32"/>
    </row>
    <row r="132" spans="2:7">
      <c r="B132" s="39">
        <v>112207</v>
      </c>
      <c r="C132" s="22" t="s">
        <v>125</v>
      </c>
      <c r="D132" s="47">
        <v>167.6</v>
      </c>
      <c r="E132" s="24">
        <v>43465</v>
      </c>
      <c r="F132" s="20">
        <v>1</v>
      </c>
      <c r="G132" s="32"/>
    </row>
    <row r="133" spans="2:7">
      <c r="B133" s="39">
        <v>112208</v>
      </c>
      <c r="C133" s="22" t="s">
        <v>126</v>
      </c>
      <c r="D133" s="47">
        <v>16564.09</v>
      </c>
      <c r="E133" s="24">
        <v>43465</v>
      </c>
      <c r="F133" s="20">
        <v>1</v>
      </c>
      <c r="G133" s="32"/>
    </row>
    <row r="134" spans="2:7">
      <c r="B134" s="39">
        <v>112209</v>
      </c>
      <c r="C134" s="22" t="s">
        <v>127</v>
      </c>
      <c r="D134" s="47">
        <v>-25.52</v>
      </c>
      <c r="E134" s="24">
        <v>43465</v>
      </c>
      <c r="F134" s="20">
        <v>1</v>
      </c>
      <c r="G134" s="32"/>
    </row>
    <row r="135" spans="2:7">
      <c r="B135" s="39">
        <v>112210</v>
      </c>
      <c r="C135" s="22" t="s">
        <v>128</v>
      </c>
      <c r="D135" s="47">
        <v>3970.19</v>
      </c>
      <c r="E135" s="24">
        <v>43465</v>
      </c>
      <c r="F135" s="20">
        <v>1</v>
      </c>
      <c r="G135" s="32"/>
    </row>
    <row r="136" spans="2:7">
      <c r="B136" s="39">
        <v>112211</v>
      </c>
      <c r="C136" s="22" t="s">
        <v>129</v>
      </c>
      <c r="D136" s="47">
        <v>0</v>
      </c>
      <c r="E136" s="24">
        <v>43465</v>
      </c>
      <c r="F136" s="20">
        <v>1</v>
      </c>
      <c r="G136" s="32"/>
    </row>
    <row r="137" spans="2:7">
      <c r="B137" s="39">
        <v>112212</v>
      </c>
      <c r="C137" s="22" t="s">
        <v>130</v>
      </c>
      <c r="D137" s="47">
        <v>0</v>
      </c>
      <c r="E137" s="24">
        <v>43465</v>
      </c>
      <c r="F137" s="20">
        <v>1</v>
      </c>
      <c r="G137" s="32"/>
    </row>
    <row r="138" spans="2:7">
      <c r="B138" s="39">
        <v>112213</v>
      </c>
      <c r="C138" s="22" t="s">
        <v>131</v>
      </c>
      <c r="D138" s="47">
        <v>0</v>
      </c>
      <c r="E138" s="24">
        <v>43465</v>
      </c>
      <c r="F138" s="20">
        <v>1</v>
      </c>
      <c r="G138" s="32"/>
    </row>
    <row r="139" spans="2:7">
      <c r="B139" s="39">
        <v>112214</v>
      </c>
      <c r="C139" s="22" t="s">
        <v>132</v>
      </c>
      <c r="D139" s="47">
        <v>0</v>
      </c>
      <c r="E139" s="24">
        <v>43465</v>
      </c>
      <c r="F139" s="20">
        <v>1</v>
      </c>
      <c r="G139" s="32"/>
    </row>
    <row r="140" spans="2:7">
      <c r="B140" s="39">
        <v>112215</v>
      </c>
      <c r="C140" s="22" t="s">
        <v>133</v>
      </c>
      <c r="D140" s="47">
        <v>0</v>
      </c>
      <c r="E140" s="24">
        <v>43465</v>
      </c>
      <c r="F140" s="20">
        <v>1</v>
      </c>
      <c r="G140" s="32"/>
    </row>
    <row r="141" spans="2:7">
      <c r="B141" s="39">
        <v>112216</v>
      </c>
      <c r="C141" s="22" t="s">
        <v>134</v>
      </c>
      <c r="D141" s="47">
        <v>0</v>
      </c>
      <c r="E141" s="24">
        <v>43465</v>
      </c>
      <c r="F141" s="20">
        <v>1</v>
      </c>
      <c r="G141" s="32"/>
    </row>
    <row r="142" spans="2:7">
      <c r="B142" s="39">
        <v>112217</v>
      </c>
      <c r="C142" s="22" t="s">
        <v>135</v>
      </c>
      <c r="D142" s="47">
        <v>0</v>
      </c>
      <c r="E142" s="24">
        <v>43465</v>
      </c>
      <c r="F142" s="20">
        <v>1</v>
      </c>
      <c r="G142" s="32"/>
    </row>
    <row r="143" spans="2:7">
      <c r="B143" s="39">
        <v>112218</v>
      </c>
      <c r="C143" s="22" t="s">
        <v>136</v>
      </c>
      <c r="D143" s="47">
        <v>38.11</v>
      </c>
      <c r="E143" s="24">
        <v>43465</v>
      </c>
      <c r="F143" s="20">
        <v>1</v>
      </c>
      <c r="G143" s="32"/>
    </row>
    <row r="144" spans="2:7">
      <c r="B144" s="39">
        <v>112219</v>
      </c>
      <c r="C144" s="22" t="s">
        <v>137</v>
      </c>
      <c r="D144" s="47">
        <v>54523.67</v>
      </c>
      <c r="E144" s="24">
        <v>43465</v>
      </c>
      <c r="F144" s="20">
        <v>1</v>
      </c>
      <c r="G144" s="32"/>
    </row>
    <row r="145" spans="2:7">
      <c r="B145" s="39">
        <v>112220</v>
      </c>
      <c r="C145" s="22" t="s">
        <v>138</v>
      </c>
      <c r="D145" s="47">
        <v>3146.63</v>
      </c>
      <c r="E145" s="24">
        <v>43465</v>
      </c>
      <c r="F145" s="20">
        <v>1</v>
      </c>
      <c r="G145" s="32"/>
    </row>
    <row r="146" spans="2:7">
      <c r="B146" s="39">
        <v>112221</v>
      </c>
      <c r="C146" s="22" t="s">
        <v>139</v>
      </c>
      <c r="D146" s="47">
        <v>0</v>
      </c>
      <c r="E146" s="24">
        <v>43465</v>
      </c>
      <c r="F146" s="20">
        <v>1</v>
      </c>
      <c r="G146" s="32"/>
    </row>
    <row r="147" spans="2:7">
      <c r="B147" s="39">
        <v>112222</v>
      </c>
      <c r="C147" s="22" t="s">
        <v>140</v>
      </c>
      <c r="D147" s="47">
        <v>-771.09</v>
      </c>
      <c r="E147" s="24">
        <v>43465</v>
      </c>
      <c r="F147" s="20">
        <v>1</v>
      </c>
      <c r="G147" s="32"/>
    </row>
    <row r="148" spans="2:7">
      <c r="B148" s="39">
        <v>112223</v>
      </c>
      <c r="C148" s="22" t="s">
        <v>67</v>
      </c>
      <c r="D148" s="47">
        <v>0</v>
      </c>
      <c r="E148" s="24">
        <v>43465</v>
      </c>
      <c r="F148" s="20">
        <v>1</v>
      </c>
      <c r="G148" s="32"/>
    </row>
    <row r="149" spans="2:7">
      <c r="B149" s="39">
        <v>112224</v>
      </c>
      <c r="C149" s="22" t="s">
        <v>141</v>
      </c>
      <c r="D149" s="47">
        <v>50</v>
      </c>
      <c r="E149" s="24">
        <v>43465</v>
      </c>
      <c r="F149" s="20">
        <v>1</v>
      </c>
      <c r="G149" s="32"/>
    </row>
    <row r="150" spans="2:7">
      <c r="B150" s="39">
        <v>112225</v>
      </c>
      <c r="C150" s="22" t="s">
        <v>600</v>
      </c>
      <c r="D150" s="47">
        <v>0</v>
      </c>
      <c r="E150" s="24">
        <v>43465</v>
      </c>
      <c r="F150" s="20">
        <v>1</v>
      </c>
      <c r="G150" s="32"/>
    </row>
    <row r="151" spans="2:7">
      <c r="B151" s="39">
        <v>112226</v>
      </c>
      <c r="C151" s="22" t="s">
        <v>601</v>
      </c>
      <c r="D151" s="47">
        <v>0</v>
      </c>
      <c r="E151" s="24">
        <v>43465</v>
      </c>
      <c r="F151" s="20">
        <v>1</v>
      </c>
      <c r="G151" s="32"/>
    </row>
    <row r="152" spans="2:7">
      <c r="B152" s="39">
        <v>1123</v>
      </c>
      <c r="C152" s="22" t="s">
        <v>111</v>
      </c>
      <c r="D152" s="47">
        <v>4992067.7</v>
      </c>
      <c r="E152" s="24">
        <v>43465</v>
      </c>
      <c r="F152" s="20">
        <v>1</v>
      </c>
      <c r="G152" s="32"/>
    </row>
    <row r="153" spans="2:7">
      <c r="B153" s="39">
        <v>112301</v>
      </c>
      <c r="C153" s="22" t="s">
        <v>142</v>
      </c>
      <c r="D153" s="47">
        <v>4992067.7</v>
      </c>
      <c r="E153" s="24">
        <v>43465</v>
      </c>
      <c r="F153" s="20">
        <v>1</v>
      </c>
      <c r="G153" s="32"/>
    </row>
    <row r="154" spans="2:7">
      <c r="B154" s="39">
        <v>112302</v>
      </c>
      <c r="C154" s="22" t="s">
        <v>143</v>
      </c>
      <c r="D154" s="47">
        <v>0</v>
      </c>
      <c r="E154" s="24">
        <v>43465</v>
      </c>
      <c r="F154" s="20">
        <v>1</v>
      </c>
      <c r="G154" s="32"/>
    </row>
    <row r="155" spans="2:7">
      <c r="B155" s="39">
        <v>112303</v>
      </c>
      <c r="C155" s="22" t="s">
        <v>144</v>
      </c>
      <c r="D155" s="47">
        <v>0</v>
      </c>
      <c r="E155" s="24">
        <v>43465</v>
      </c>
      <c r="F155" s="20">
        <v>1</v>
      </c>
      <c r="G155" s="32"/>
    </row>
    <row r="156" spans="2:7">
      <c r="B156" s="39">
        <v>112304</v>
      </c>
      <c r="C156" s="22" t="s">
        <v>145</v>
      </c>
      <c r="D156" s="47">
        <v>0</v>
      </c>
      <c r="E156" s="24">
        <v>43465</v>
      </c>
      <c r="F156" s="20">
        <v>1</v>
      </c>
      <c r="G156" s="32"/>
    </row>
    <row r="157" spans="2:7">
      <c r="B157" s="39">
        <v>112305</v>
      </c>
      <c r="C157" s="22" t="s">
        <v>602</v>
      </c>
      <c r="D157" s="47">
        <v>0</v>
      </c>
      <c r="E157" s="24">
        <v>43465</v>
      </c>
      <c r="F157" s="20">
        <v>1</v>
      </c>
      <c r="G157" s="32"/>
    </row>
    <row r="158" spans="2:7">
      <c r="B158" s="39">
        <v>1124</v>
      </c>
      <c r="C158" s="22" t="s">
        <v>146</v>
      </c>
      <c r="D158" s="47">
        <v>1323277.99</v>
      </c>
      <c r="E158" s="24">
        <v>43465</v>
      </c>
      <c r="F158" s="20">
        <v>1</v>
      </c>
      <c r="G158" s="32"/>
    </row>
    <row r="159" spans="2:7">
      <c r="B159" s="39">
        <v>112401</v>
      </c>
      <c r="C159" s="22" t="s">
        <v>147</v>
      </c>
      <c r="D159" s="47">
        <v>0</v>
      </c>
      <c r="E159" s="24">
        <v>43465</v>
      </c>
      <c r="F159" s="20">
        <v>1</v>
      </c>
      <c r="G159" s="32"/>
    </row>
    <row r="160" spans="2:7">
      <c r="B160" s="39">
        <v>112402</v>
      </c>
      <c r="C160" s="22" t="s">
        <v>148</v>
      </c>
      <c r="D160" s="47">
        <v>0</v>
      </c>
      <c r="E160" s="24">
        <v>43465</v>
      </c>
      <c r="F160" s="20">
        <v>1</v>
      </c>
      <c r="G160" s="32"/>
    </row>
    <row r="161" spans="2:7">
      <c r="B161" s="39">
        <v>112403</v>
      </c>
      <c r="C161" s="22" t="s">
        <v>149</v>
      </c>
      <c r="D161" s="47">
        <v>1221542.94</v>
      </c>
      <c r="E161" s="24">
        <v>43465</v>
      </c>
      <c r="F161" s="20">
        <v>1</v>
      </c>
      <c r="G161" s="32"/>
    </row>
    <row r="162" spans="2:7">
      <c r="B162" s="39">
        <v>112404</v>
      </c>
      <c r="C162" s="22" t="s">
        <v>150</v>
      </c>
      <c r="D162" s="47">
        <v>0</v>
      </c>
      <c r="E162" s="24">
        <v>43465</v>
      </c>
      <c r="F162" s="20">
        <v>1</v>
      </c>
      <c r="G162" s="32"/>
    </row>
    <row r="163" spans="2:7">
      <c r="B163" s="39">
        <v>112405</v>
      </c>
      <c r="C163" s="22" t="s">
        <v>151</v>
      </c>
      <c r="D163" s="47">
        <v>0</v>
      </c>
      <c r="E163" s="24">
        <v>43465</v>
      </c>
      <c r="F163" s="20">
        <v>1</v>
      </c>
      <c r="G163" s="32"/>
    </row>
    <row r="164" spans="2:7">
      <c r="B164" s="39">
        <v>112406</v>
      </c>
      <c r="C164" s="22" t="s">
        <v>152</v>
      </c>
      <c r="D164" s="47">
        <v>0</v>
      </c>
      <c r="E164" s="24">
        <v>43465</v>
      </c>
      <c r="F164" s="20">
        <v>1</v>
      </c>
      <c r="G164" s="32"/>
    </row>
    <row r="165" spans="2:7">
      <c r="B165" s="39">
        <v>112407</v>
      </c>
      <c r="C165" s="22" t="s">
        <v>153</v>
      </c>
      <c r="D165" s="47">
        <v>84927.51</v>
      </c>
      <c r="E165" s="24">
        <v>43465</v>
      </c>
      <c r="F165" s="20">
        <v>1</v>
      </c>
      <c r="G165" s="32"/>
    </row>
    <row r="166" spans="2:7">
      <c r="B166" s="39">
        <v>112408</v>
      </c>
      <c r="C166" s="22" t="s">
        <v>518</v>
      </c>
      <c r="D166" s="47">
        <v>16732.97</v>
      </c>
      <c r="E166" s="24">
        <v>43465</v>
      </c>
      <c r="F166" s="20">
        <v>1</v>
      </c>
      <c r="G166" s="32"/>
    </row>
    <row r="167" spans="2:7">
      <c r="B167" s="39">
        <v>112409</v>
      </c>
      <c r="C167" s="22" t="s">
        <v>523</v>
      </c>
      <c r="D167" s="47">
        <v>74.569999999999993</v>
      </c>
      <c r="E167" s="24">
        <v>43465</v>
      </c>
      <c r="F167" s="20">
        <v>1</v>
      </c>
      <c r="G167" s="32"/>
    </row>
    <row r="168" spans="2:7">
      <c r="B168" s="39">
        <v>1125</v>
      </c>
      <c r="C168" s="22" t="s">
        <v>549</v>
      </c>
      <c r="D168" s="47">
        <v>7531.7699999999995</v>
      </c>
      <c r="E168" s="24">
        <v>43465</v>
      </c>
      <c r="F168" s="20">
        <v>1</v>
      </c>
      <c r="G168" s="32"/>
    </row>
    <row r="169" spans="2:7">
      <c r="B169" s="39">
        <v>112501</v>
      </c>
      <c r="C169" s="22" t="s">
        <v>548</v>
      </c>
      <c r="D169" s="47">
        <v>4220.6099999999997</v>
      </c>
      <c r="E169" s="24">
        <v>43465</v>
      </c>
      <c r="F169" s="20">
        <v>1</v>
      </c>
      <c r="G169" s="32"/>
    </row>
    <row r="170" spans="2:7">
      <c r="B170" s="39">
        <v>112502</v>
      </c>
      <c r="C170" s="22" t="s">
        <v>587</v>
      </c>
      <c r="D170" s="47">
        <v>3311.16</v>
      </c>
      <c r="E170" s="24">
        <v>43465</v>
      </c>
      <c r="F170" s="20">
        <v>1</v>
      </c>
      <c r="G170" s="32"/>
    </row>
    <row r="171" spans="2:7">
      <c r="B171" s="39">
        <v>113</v>
      </c>
      <c r="C171" s="22" t="s">
        <v>154</v>
      </c>
      <c r="D171" s="47">
        <v>4338846</v>
      </c>
      <c r="E171" s="24">
        <v>43465</v>
      </c>
      <c r="F171" s="20">
        <v>1</v>
      </c>
      <c r="G171" s="32"/>
    </row>
    <row r="172" spans="2:7">
      <c r="B172" s="39">
        <v>1131</v>
      </c>
      <c r="C172" s="22" t="s">
        <v>154</v>
      </c>
      <c r="D172" s="47">
        <v>4338846</v>
      </c>
      <c r="E172" s="24">
        <v>43465</v>
      </c>
      <c r="F172" s="20">
        <v>1</v>
      </c>
      <c r="G172" s="32"/>
    </row>
    <row r="173" spans="2:7">
      <c r="B173" s="39">
        <v>113101</v>
      </c>
      <c r="C173" s="22" t="s">
        <v>7</v>
      </c>
      <c r="D173" s="47">
        <v>2331711.9900000002</v>
      </c>
      <c r="E173" s="24">
        <v>43465</v>
      </c>
      <c r="F173" s="20">
        <v>1</v>
      </c>
      <c r="G173" s="32"/>
    </row>
    <row r="174" spans="2:7">
      <c r="B174" s="39">
        <v>113102</v>
      </c>
      <c r="C174" s="22" t="s">
        <v>155</v>
      </c>
      <c r="D174" s="47">
        <v>475337.17</v>
      </c>
      <c r="E174" s="24">
        <v>43465</v>
      </c>
      <c r="F174" s="20">
        <v>1</v>
      </c>
      <c r="G174" s="32"/>
    </row>
    <row r="175" spans="2:7">
      <c r="B175" s="39">
        <v>113103</v>
      </c>
      <c r="C175" s="22" t="s">
        <v>156</v>
      </c>
      <c r="D175" s="47">
        <v>885407.01</v>
      </c>
      <c r="E175" s="24">
        <v>43465</v>
      </c>
      <c r="F175" s="20">
        <v>1</v>
      </c>
      <c r="G175" s="32"/>
    </row>
    <row r="176" spans="2:7">
      <c r="B176" s="39">
        <v>113104</v>
      </c>
      <c r="C176" s="22" t="s">
        <v>157</v>
      </c>
      <c r="D176" s="47">
        <v>187111.42</v>
      </c>
      <c r="E176" s="24">
        <v>43465</v>
      </c>
      <c r="F176" s="20">
        <v>1</v>
      </c>
      <c r="G176" s="32"/>
    </row>
    <row r="177" spans="2:7">
      <c r="B177" s="39">
        <v>113105</v>
      </c>
      <c r="C177" s="22" t="s">
        <v>158</v>
      </c>
      <c r="D177" s="47">
        <v>155213.97</v>
      </c>
      <c r="E177" s="24">
        <v>43465</v>
      </c>
      <c r="F177" s="20">
        <v>1</v>
      </c>
      <c r="G177" s="32"/>
    </row>
    <row r="178" spans="2:7">
      <c r="B178" s="39">
        <v>113106</v>
      </c>
      <c r="C178" s="22" t="s">
        <v>4</v>
      </c>
      <c r="D178" s="47">
        <v>0</v>
      </c>
      <c r="E178" s="24">
        <v>43465</v>
      </c>
      <c r="F178" s="20">
        <v>1</v>
      </c>
      <c r="G178" s="32"/>
    </row>
    <row r="179" spans="2:7">
      <c r="B179" s="39">
        <v>113107</v>
      </c>
      <c r="C179" s="22" t="s">
        <v>159</v>
      </c>
      <c r="D179" s="47">
        <v>17020.46</v>
      </c>
      <c r="E179" s="24">
        <v>43465</v>
      </c>
      <c r="F179" s="20">
        <v>1</v>
      </c>
      <c r="G179" s="32"/>
    </row>
    <row r="180" spans="2:7">
      <c r="B180" s="39">
        <v>113108</v>
      </c>
      <c r="C180" s="22" t="s">
        <v>160</v>
      </c>
      <c r="D180" s="47">
        <v>0</v>
      </c>
      <c r="E180" s="24">
        <v>43465</v>
      </c>
      <c r="F180" s="20">
        <v>1</v>
      </c>
      <c r="G180" s="32"/>
    </row>
    <row r="181" spans="2:7">
      <c r="B181" s="39">
        <v>113109</v>
      </c>
      <c r="C181" s="22" t="s">
        <v>161</v>
      </c>
      <c r="D181" s="47">
        <v>0</v>
      </c>
      <c r="E181" s="24">
        <v>43465</v>
      </c>
      <c r="F181" s="20">
        <v>1</v>
      </c>
      <c r="G181" s="32"/>
    </row>
    <row r="182" spans="2:7">
      <c r="B182" s="39">
        <v>113110</v>
      </c>
      <c r="C182" s="22" t="s">
        <v>162</v>
      </c>
      <c r="D182" s="47">
        <v>13128.36</v>
      </c>
      <c r="E182" s="24">
        <v>43465</v>
      </c>
      <c r="F182" s="20">
        <v>1</v>
      </c>
      <c r="G182" s="32"/>
    </row>
    <row r="183" spans="2:7">
      <c r="B183" s="39">
        <v>113111</v>
      </c>
      <c r="C183" s="22" t="s">
        <v>163</v>
      </c>
      <c r="D183" s="47">
        <v>0</v>
      </c>
      <c r="E183" s="24">
        <v>43465</v>
      </c>
      <c r="F183" s="20">
        <v>1</v>
      </c>
      <c r="G183" s="32"/>
    </row>
    <row r="184" spans="2:7">
      <c r="B184" s="39">
        <v>113112</v>
      </c>
      <c r="C184" s="22" t="s">
        <v>164</v>
      </c>
      <c r="D184" s="47">
        <v>40240.92</v>
      </c>
      <c r="E184" s="24">
        <v>43465</v>
      </c>
      <c r="F184" s="20">
        <v>1</v>
      </c>
      <c r="G184" s="32"/>
    </row>
    <row r="185" spans="2:7">
      <c r="B185" s="39">
        <v>113113</v>
      </c>
      <c r="C185" s="22" t="s">
        <v>165</v>
      </c>
      <c r="D185" s="47">
        <v>63403.19</v>
      </c>
      <c r="E185" s="24">
        <v>43465</v>
      </c>
      <c r="F185" s="20">
        <v>1</v>
      </c>
      <c r="G185" s="32"/>
    </row>
    <row r="186" spans="2:7">
      <c r="B186" s="39">
        <v>113114</v>
      </c>
      <c r="C186" s="22" t="s">
        <v>166</v>
      </c>
      <c r="D186" s="47">
        <v>140992.77999999997</v>
      </c>
      <c r="E186" s="24">
        <v>43465</v>
      </c>
      <c r="F186" s="20">
        <v>1</v>
      </c>
      <c r="G186" s="32"/>
    </row>
    <row r="187" spans="2:7">
      <c r="B187" s="39">
        <v>113115</v>
      </c>
      <c r="C187" s="22" t="s">
        <v>167</v>
      </c>
      <c r="D187" s="47">
        <v>19002.16</v>
      </c>
      <c r="E187" s="24">
        <v>43465</v>
      </c>
      <c r="F187" s="20">
        <v>1</v>
      </c>
      <c r="G187" s="32"/>
    </row>
    <row r="188" spans="2:7">
      <c r="B188" s="39">
        <v>113116</v>
      </c>
      <c r="C188" s="22" t="s">
        <v>168</v>
      </c>
      <c r="D188" s="47">
        <v>10276.57</v>
      </c>
      <c r="E188" s="24">
        <v>43465</v>
      </c>
      <c r="F188" s="20">
        <v>1</v>
      </c>
      <c r="G188" s="32"/>
    </row>
    <row r="189" spans="2:7">
      <c r="B189" s="39">
        <v>114</v>
      </c>
      <c r="C189" s="22" t="s">
        <v>169</v>
      </c>
      <c r="D189" s="47">
        <v>0</v>
      </c>
      <c r="E189" s="24">
        <v>43465</v>
      </c>
      <c r="F189" s="20">
        <v>1</v>
      </c>
      <c r="G189" s="32"/>
    </row>
    <row r="190" spans="2:7">
      <c r="B190" s="39">
        <v>1141</v>
      </c>
      <c r="C190" s="22" t="s">
        <v>169</v>
      </c>
      <c r="D190" s="47">
        <v>0</v>
      </c>
      <c r="E190" s="24">
        <v>43465</v>
      </c>
      <c r="F190" s="20">
        <v>1</v>
      </c>
      <c r="G190" s="32"/>
    </row>
    <row r="191" spans="2:7">
      <c r="B191" s="39">
        <v>114101</v>
      </c>
      <c r="C191" s="22" t="s">
        <v>170</v>
      </c>
      <c r="D191" s="47">
        <v>0</v>
      </c>
      <c r="E191" s="24">
        <v>43465</v>
      </c>
      <c r="F191" s="20">
        <v>1</v>
      </c>
      <c r="G191" s="32"/>
    </row>
    <row r="192" spans="2:7">
      <c r="B192" s="39">
        <v>115</v>
      </c>
      <c r="C192" s="22" t="s">
        <v>171</v>
      </c>
      <c r="D192" s="47">
        <v>502530.22</v>
      </c>
      <c r="E192" s="24">
        <v>43465</v>
      </c>
      <c r="F192" s="20">
        <v>1</v>
      </c>
      <c r="G192" s="32"/>
    </row>
    <row r="193" spans="2:7">
      <c r="B193" s="39">
        <v>1151</v>
      </c>
      <c r="C193" s="22" t="s">
        <v>172</v>
      </c>
      <c r="D193" s="47">
        <v>502530.22</v>
      </c>
      <c r="E193" s="24">
        <v>43465</v>
      </c>
      <c r="F193" s="20">
        <v>1</v>
      </c>
      <c r="G193" s="32"/>
    </row>
    <row r="194" spans="2:7">
      <c r="B194" s="39">
        <v>115101</v>
      </c>
      <c r="C194" s="22" t="s">
        <v>172</v>
      </c>
      <c r="D194" s="47">
        <v>502530.22</v>
      </c>
      <c r="E194" s="24">
        <v>43465</v>
      </c>
      <c r="F194" s="20">
        <v>1</v>
      </c>
      <c r="G194" s="32"/>
    </row>
    <row r="195" spans="2:7">
      <c r="B195" s="39">
        <v>12</v>
      </c>
      <c r="C195" s="22" t="s">
        <v>173</v>
      </c>
      <c r="D195" s="47">
        <v>68818498.030000001</v>
      </c>
      <c r="E195" s="24">
        <v>43465</v>
      </c>
      <c r="F195" s="20">
        <v>1</v>
      </c>
      <c r="G195" s="32"/>
    </row>
    <row r="196" spans="2:7">
      <c r="B196" s="39">
        <v>121</v>
      </c>
      <c r="C196" s="22" t="s">
        <v>173</v>
      </c>
      <c r="D196" s="47">
        <v>68818498.030000001</v>
      </c>
      <c r="E196" s="24">
        <v>43465</v>
      </c>
      <c r="F196" s="20">
        <v>1</v>
      </c>
      <c r="G196" s="32"/>
    </row>
    <row r="197" spans="2:7">
      <c r="B197" s="39">
        <v>1211</v>
      </c>
      <c r="C197" s="22" t="s">
        <v>174</v>
      </c>
      <c r="D197" s="47">
        <v>12746012.460000001</v>
      </c>
      <c r="E197" s="24">
        <v>43465</v>
      </c>
      <c r="F197" s="20">
        <v>1</v>
      </c>
      <c r="G197" s="32"/>
    </row>
    <row r="198" spans="2:7">
      <c r="B198" s="39">
        <v>121101</v>
      </c>
      <c r="C198" s="22" t="s">
        <v>175</v>
      </c>
      <c r="D198" s="47">
        <v>12746012.460000001</v>
      </c>
      <c r="E198" s="24">
        <v>43465</v>
      </c>
      <c r="F198" s="20">
        <v>1</v>
      </c>
      <c r="G198" s="32"/>
    </row>
    <row r="199" spans="2:7">
      <c r="B199" s="39">
        <v>1212</v>
      </c>
      <c r="C199" s="22" t="s">
        <v>176</v>
      </c>
      <c r="D199" s="47">
        <v>71492353.069999993</v>
      </c>
      <c r="E199" s="24">
        <v>43465</v>
      </c>
      <c r="F199" s="20">
        <v>1</v>
      </c>
      <c r="G199" s="32"/>
    </row>
    <row r="200" spans="2:7">
      <c r="B200" s="39">
        <v>121201</v>
      </c>
      <c r="C200" s="22" t="s">
        <v>6</v>
      </c>
      <c r="D200" s="47">
        <v>11947759.810000001</v>
      </c>
      <c r="E200" s="24">
        <v>43465</v>
      </c>
      <c r="F200" s="20">
        <v>1</v>
      </c>
      <c r="G200" s="32"/>
    </row>
    <row r="201" spans="2:7">
      <c r="B201" s="39">
        <v>121202</v>
      </c>
      <c r="C201" s="22" t="s">
        <v>177</v>
      </c>
      <c r="D201" s="47">
        <v>636320.75</v>
      </c>
      <c r="E201" s="24">
        <v>43465</v>
      </c>
      <c r="F201" s="20">
        <v>1</v>
      </c>
      <c r="G201" s="32"/>
    </row>
    <row r="202" spans="2:7">
      <c r="B202" s="39">
        <v>121203</v>
      </c>
      <c r="C202" s="22" t="s">
        <v>178</v>
      </c>
      <c r="D202" s="47">
        <v>2864324.33</v>
      </c>
      <c r="E202" s="24">
        <v>43465</v>
      </c>
      <c r="F202" s="20">
        <v>1</v>
      </c>
      <c r="G202" s="32"/>
    </row>
    <row r="203" spans="2:7">
      <c r="B203" s="39">
        <v>121204</v>
      </c>
      <c r="C203" s="22" t="s">
        <v>179</v>
      </c>
      <c r="D203" s="47">
        <v>671950.39</v>
      </c>
      <c r="E203" s="24">
        <v>43465</v>
      </c>
      <c r="F203" s="20">
        <v>1</v>
      </c>
      <c r="G203" s="32"/>
    </row>
    <row r="204" spans="2:7">
      <c r="B204" s="39">
        <v>121205</v>
      </c>
      <c r="C204" s="22" t="s">
        <v>30</v>
      </c>
      <c r="D204" s="47">
        <v>47018979.829999998</v>
      </c>
      <c r="E204" s="24">
        <v>43465</v>
      </c>
      <c r="F204" s="20">
        <v>1</v>
      </c>
      <c r="G204" s="32"/>
    </row>
    <row r="205" spans="2:7">
      <c r="B205" s="39">
        <v>121206</v>
      </c>
      <c r="C205" s="22" t="s">
        <v>180</v>
      </c>
      <c r="D205" s="47">
        <v>7830779.7400000002</v>
      </c>
      <c r="E205" s="24">
        <v>43465</v>
      </c>
      <c r="F205" s="20">
        <v>1</v>
      </c>
      <c r="G205" s="32"/>
    </row>
    <row r="206" spans="2:7">
      <c r="B206" s="39">
        <v>121207</v>
      </c>
      <c r="C206" s="22" t="s">
        <v>181</v>
      </c>
      <c r="D206" s="47">
        <v>0</v>
      </c>
      <c r="E206" s="24">
        <v>43465</v>
      </c>
      <c r="F206" s="20">
        <v>1</v>
      </c>
      <c r="G206" s="32"/>
    </row>
    <row r="207" spans="2:7">
      <c r="B207" s="39">
        <v>121208</v>
      </c>
      <c r="C207" s="22" t="s">
        <v>182</v>
      </c>
      <c r="D207" s="47">
        <v>522238.22</v>
      </c>
      <c r="E207" s="24">
        <v>43465</v>
      </c>
      <c r="F207" s="20">
        <v>1</v>
      </c>
      <c r="G207" s="32"/>
    </row>
    <row r="208" spans="2:7">
      <c r="B208" s="39">
        <v>1213</v>
      </c>
      <c r="C208" s="22" t="s">
        <v>183</v>
      </c>
      <c r="D208" s="47">
        <v>-18257503.450000003</v>
      </c>
      <c r="E208" s="24">
        <v>43465</v>
      </c>
      <c r="F208" s="20">
        <v>1</v>
      </c>
      <c r="G208" s="32"/>
    </row>
    <row r="209" spans="2:7">
      <c r="B209" s="39">
        <v>121301</v>
      </c>
      <c r="C209" s="22" t="s">
        <v>6</v>
      </c>
      <c r="D209" s="47">
        <v>-889287.78</v>
      </c>
      <c r="E209" s="24">
        <v>43465</v>
      </c>
      <c r="F209" s="20">
        <v>1</v>
      </c>
      <c r="G209" s="32"/>
    </row>
    <row r="210" spans="2:7">
      <c r="B210" s="39">
        <v>121302</v>
      </c>
      <c r="C210" s="22" t="s">
        <v>177</v>
      </c>
      <c r="D210" s="47">
        <v>-250493.98</v>
      </c>
      <c r="E210" s="24">
        <v>43465</v>
      </c>
      <c r="F210" s="20">
        <v>1</v>
      </c>
      <c r="G210" s="32"/>
    </row>
    <row r="211" spans="2:7">
      <c r="B211" s="39">
        <v>121303</v>
      </c>
      <c r="C211" s="22" t="s">
        <v>178</v>
      </c>
      <c r="D211" s="47">
        <v>-1530186.09</v>
      </c>
      <c r="E211" s="24">
        <v>43465</v>
      </c>
      <c r="F211" s="20">
        <v>1</v>
      </c>
      <c r="G211" s="32"/>
    </row>
    <row r="212" spans="2:7">
      <c r="B212" s="39">
        <v>121304</v>
      </c>
      <c r="C212" s="22" t="s">
        <v>179</v>
      </c>
      <c r="D212" s="47">
        <v>-365040.51</v>
      </c>
      <c r="E212" s="24">
        <v>43465</v>
      </c>
      <c r="F212" s="20">
        <v>1</v>
      </c>
      <c r="G212" s="32"/>
    </row>
    <row r="213" spans="2:7">
      <c r="B213" s="39">
        <v>121305</v>
      </c>
      <c r="C213" s="22" t="s">
        <v>184</v>
      </c>
      <c r="D213" s="47">
        <v>-9697575.5</v>
      </c>
      <c r="E213" s="24">
        <v>43465</v>
      </c>
      <c r="F213" s="20">
        <v>1</v>
      </c>
      <c r="G213" s="32"/>
    </row>
    <row r="214" spans="2:7">
      <c r="B214" s="39">
        <v>121306</v>
      </c>
      <c r="C214" s="22" t="s">
        <v>180</v>
      </c>
      <c r="D214" s="47">
        <v>-5259899.67</v>
      </c>
      <c r="E214" s="24">
        <v>43465</v>
      </c>
      <c r="F214" s="20">
        <v>1</v>
      </c>
      <c r="G214" s="32"/>
    </row>
    <row r="215" spans="2:7">
      <c r="B215" s="39">
        <v>121307</v>
      </c>
      <c r="C215" s="22" t="s">
        <v>181</v>
      </c>
      <c r="D215" s="47">
        <v>0</v>
      </c>
      <c r="E215" s="24">
        <v>43465</v>
      </c>
      <c r="F215" s="20">
        <v>1</v>
      </c>
      <c r="G215" s="32"/>
    </row>
    <row r="216" spans="2:7">
      <c r="B216" s="39">
        <v>121308</v>
      </c>
      <c r="C216" s="22" t="s">
        <v>182</v>
      </c>
      <c r="D216" s="47">
        <v>-265019.92</v>
      </c>
      <c r="E216" s="24">
        <v>43465</v>
      </c>
      <c r="F216" s="20">
        <v>1</v>
      </c>
      <c r="G216" s="32"/>
    </row>
    <row r="217" spans="2:7">
      <c r="B217" s="39">
        <v>1214</v>
      </c>
      <c r="C217" s="22" t="s">
        <v>185</v>
      </c>
      <c r="D217" s="47">
        <v>2837635.95</v>
      </c>
      <c r="E217" s="24">
        <v>43465</v>
      </c>
      <c r="F217" s="20">
        <v>1</v>
      </c>
      <c r="G217" s="32"/>
    </row>
    <row r="218" spans="2:7">
      <c r="B218" s="39">
        <v>121401</v>
      </c>
      <c r="C218" s="22" t="s">
        <v>6</v>
      </c>
      <c r="D218" s="47">
        <v>0</v>
      </c>
      <c r="E218" s="24">
        <v>43465</v>
      </c>
      <c r="F218" s="20">
        <v>1</v>
      </c>
      <c r="G218" s="32"/>
    </row>
    <row r="219" spans="2:7">
      <c r="B219" s="39">
        <v>121402</v>
      </c>
      <c r="C219" s="22" t="s">
        <v>177</v>
      </c>
      <c r="D219" s="47">
        <v>0</v>
      </c>
      <c r="E219" s="24">
        <v>43465</v>
      </c>
      <c r="F219" s="20">
        <v>1</v>
      </c>
      <c r="G219" s="32"/>
    </row>
    <row r="220" spans="2:7">
      <c r="B220" s="39">
        <v>121403</v>
      </c>
      <c r="C220" s="22" t="s">
        <v>178</v>
      </c>
      <c r="D220" s="47">
        <v>0</v>
      </c>
      <c r="E220" s="24">
        <v>43465</v>
      </c>
      <c r="F220" s="20">
        <v>1</v>
      </c>
      <c r="G220" s="32"/>
    </row>
    <row r="221" spans="2:7">
      <c r="B221" s="39">
        <v>121404</v>
      </c>
      <c r="C221" s="22" t="s">
        <v>179</v>
      </c>
      <c r="D221" s="47">
        <v>0</v>
      </c>
      <c r="E221" s="24">
        <v>43465</v>
      </c>
      <c r="F221" s="20">
        <v>1</v>
      </c>
      <c r="G221" s="32"/>
    </row>
    <row r="222" spans="2:7">
      <c r="B222" s="39">
        <v>121405</v>
      </c>
      <c r="C222" s="22" t="s">
        <v>30</v>
      </c>
      <c r="D222" s="47">
        <v>2812635.97</v>
      </c>
      <c r="E222" s="24">
        <v>43465</v>
      </c>
      <c r="F222" s="20">
        <v>1</v>
      </c>
      <c r="G222" s="32"/>
    </row>
    <row r="223" spans="2:7">
      <c r="B223" s="39">
        <v>121406</v>
      </c>
      <c r="C223" s="22" t="s">
        <v>180</v>
      </c>
      <c r="D223" s="47">
        <v>24999.98</v>
      </c>
      <c r="E223" s="24">
        <v>43465</v>
      </c>
      <c r="F223" s="20">
        <v>1</v>
      </c>
      <c r="G223" s="32"/>
    </row>
    <row r="224" spans="2:7">
      <c r="B224" s="39">
        <v>121407</v>
      </c>
      <c r="C224" s="22" t="s">
        <v>181</v>
      </c>
      <c r="D224" s="47">
        <v>0</v>
      </c>
      <c r="E224" s="24">
        <v>43465</v>
      </c>
      <c r="F224" s="20">
        <v>1</v>
      </c>
      <c r="G224" s="32"/>
    </row>
    <row r="225" spans="2:7">
      <c r="B225" s="39">
        <v>121408</v>
      </c>
      <c r="C225" s="22" t="s">
        <v>182</v>
      </c>
      <c r="D225" s="47">
        <v>0</v>
      </c>
      <c r="E225" s="24">
        <v>43465</v>
      </c>
      <c r="F225" s="20">
        <v>1</v>
      </c>
      <c r="G225" s="32"/>
    </row>
    <row r="226" spans="2:7">
      <c r="B226" s="39">
        <v>121409</v>
      </c>
      <c r="C226" s="22" t="s">
        <v>186</v>
      </c>
      <c r="D226" s="47">
        <v>0</v>
      </c>
      <c r="E226" s="24">
        <v>43465</v>
      </c>
      <c r="F226" s="20">
        <v>1</v>
      </c>
      <c r="G226" s="32"/>
    </row>
    <row r="227" spans="2:7">
      <c r="B227" s="39">
        <v>13</v>
      </c>
      <c r="C227" s="22" t="s">
        <v>187</v>
      </c>
      <c r="D227" s="47">
        <v>22866339.589999996</v>
      </c>
      <c r="E227" s="24">
        <v>43465</v>
      </c>
      <c r="F227" s="20">
        <v>1</v>
      </c>
      <c r="G227" s="32"/>
    </row>
    <row r="228" spans="2:7">
      <c r="B228" s="39">
        <v>131</v>
      </c>
      <c r="C228" s="22" t="s">
        <v>188</v>
      </c>
      <c r="D228" s="47">
        <v>80092.030000000028</v>
      </c>
      <c r="E228" s="24">
        <v>43465</v>
      </c>
      <c r="F228" s="20">
        <v>1</v>
      </c>
      <c r="G228" s="32"/>
    </row>
    <row r="229" spans="2:7">
      <c r="B229" s="39">
        <v>1311</v>
      </c>
      <c r="C229" s="22" t="s">
        <v>188</v>
      </c>
      <c r="D229" s="47">
        <v>481773.94</v>
      </c>
      <c r="E229" s="24">
        <v>43465</v>
      </c>
      <c r="F229" s="20">
        <v>1</v>
      </c>
      <c r="G229" s="32"/>
    </row>
    <row r="230" spans="2:7">
      <c r="B230" s="39">
        <v>131101</v>
      </c>
      <c r="C230" s="22" t="s">
        <v>189</v>
      </c>
      <c r="D230" s="47">
        <v>481773.94</v>
      </c>
      <c r="E230" s="24">
        <v>43465</v>
      </c>
      <c r="F230" s="20">
        <v>1</v>
      </c>
      <c r="G230" s="32"/>
    </row>
    <row r="231" spans="2:7">
      <c r="B231" s="39">
        <v>1312</v>
      </c>
      <c r="C231" s="22" t="s">
        <v>190</v>
      </c>
      <c r="D231" s="47">
        <v>-401681.91</v>
      </c>
      <c r="E231" s="24">
        <v>43465</v>
      </c>
      <c r="F231" s="20">
        <v>1</v>
      </c>
      <c r="G231" s="32"/>
    </row>
    <row r="232" spans="2:7">
      <c r="B232" s="39">
        <v>131201</v>
      </c>
      <c r="C232" s="22" t="s">
        <v>191</v>
      </c>
      <c r="D232" s="47">
        <v>-401681.91</v>
      </c>
      <c r="E232" s="24">
        <v>43465</v>
      </c>
      <c r="F232" s="20">
        <v>1</v>
      </c>
      <c r="G232" s="32"/>
    </row>
    <row r="233" spans="2:7">
      <c r="B233" s="39">
        <v>132</v>
      </c>
      <c r="C233" s="22" t="s">
        <v>192</v>
      </c>
      <c r="D233" s="47">
        <v>57891.87</v>
      </c>
      <c r="E233" s="24">
        <v>43465</v>
      </c>
      <c r="F233" s="20">
        <v>1</v>
      </c>
      <c r="G233" s="32"/>
    </row>
    <row r="234" spans="2:7">
      <c r="B234" s="39">
        <v>1321</v>
      </c>
      <c r="C234" s="22" t="s">
        <v>192</v>
      </c>
      <c r="D234" s="47">
        <v>57891.87</v>
      </c>
      <c r="E234" s="24">
        <v>43465</v>
      </c>
      <c r="F234" s="20">
        <v>1</v>
      </c>
      <c r="G234" s="32"/>
    </row>
    <row r="235" spans="2:7">
      <c r="B235" s="39">
        <v>132101</v>
      </c>
      <c r="C235" s="22" t="s">
        <v>193</v>
      </c>
      <c r="D235" s="47">
        <v>57891.87</v>
      </c>
      <c r="E235" s="24">
        <v>43465</v>
      </c>
      <c r="F235" s="20">
        <v>1</v>
      </c>
      <c r="G235" s="32"/>
    </row>
    <row r="236" spans="2:7">
      <c r="B236" s="39">
        <v>132102</v>
      </c>
      <c r="C236" s="22" t="s">
        <v>194</v>
      </c>
      <c r="D236" s="47">
        <v>0</v>
      </c>
      <c r="E236" s="24">
        <v>43465</v>
      </c>
      <c r="F236" s="20">
        <v>1</v>
      </c>
      <c r="G236" s="32"/>
    </row>
    <row r="237" spans="2:7">
      <c r="B237" s="39">
        <v>132103</v>
      </c>
      <c r="C237" s="22" t="s">
        <v>195</v>
      </c>
      <c r="D237" s="47">
        <v>0</v>
      </c>
      <c r="E237" s="24">
        <v>43465</v>
      </c>
      <c r="F237" s="20">
        <v>1</v>
      </c>
      <c r="G237" s="32"/>
    </row>
    <row r="238" spans="2:7">
      <c r="B238" s="39">
        <v>132104</v>
      </c>
      <c r="C238" s="22" t="s">
        <v>196</v>
      </c>
      <c r="D238" s="47">
        <v>0</v>
      </c>
      <c r="E238" s="24">
        <v>43465</v>
      </c>
      <c r="F238" s="20">
        <v>1</v>
      </c>
      <c r="G238" s="32"/>
    </row>
    <row r="239" spans="2:7">
      <c r="B239" s="39">
        <v>133</v>
      </c>
      <c r="C239" s="22" t="s">
        <v>197</v>
      </c>
      <c r="D239" s="47">
        <v>20639801.109999999</v>
      </c>
      <c r="E239" s="24">
        <v>43465</v>
      </c>
      <c r="F239" s="20">
        <v>1</v>
      </c>
      <c r="G239" s="32"/>
    </row>
    <row r="240" spans="2:7">
      <c r="B240" s="39">
        <v>1331</v>
      </c>
      <c r="C240" s="22" t="s">
        <v>198</v>
      </c>
      <c r="D240" s="47">
        <v>16429801.689999999</v>
      </c>
      <c r="E240" s="24">
        <v>43465</v>
      </c>
      <c r="F240" s="20">
        <v>1</v>
      </c>
      <c r="G240" s="32"/>
    </row>
    <row r="241" spans="2:7">
      <c r="B241" s="39">
        <v>133101</v>
      </c>
      <c r="C241" s="22" t="s">
        <v>198</v>
      </c>
      <c r="D241" s="47">
        <v>3853.52</v>
      </c>
      <c r="E241" s="24">
        <v>43465</v>
      </c>
      <c r="F241" s="20">
        <v>1</v>
      </c>
      <c r="G241" s="32"/>
    </row>
    <row r="242" spans="2:7">
      <c r="B242" s="39">
        <v>133102</v>
      </c>
      <c r="C242" s="22" t="s">
        <v>550</v>
      </c>
      <c r="D242" s="47">
        <v>16425948.17</v>
      </c>
      <c r="E242" s="24">
        <v>43465</v>
      </c>
      <c r="F242" s="20">
        <v>1</v>
      </c>
      <c r="G242" s="32"/>
    </row>
    <row r="243" spans="2:7">
      <c r="B243" s="39">
        <v>1332</v>
      </c>
      <c r="C243" s="22" t="s">
        <v>199</v>
      </c>
      <c r="D243" s="47">
        <v>0</v>
      </c>
      <c r="E243" s="24">
        <v>43465</v>
      </c>
      <c r="F243" s="20">
        <v>1</v>
      </c>
      <c r="G243" s="32"/>
    </row>
    <row r="244" spans="2:7">
      <c r="B244" s="39">
        <v>133201</v>
      </c>
      <c r="C244" s="22" t="s">
        <v>199</v>
      </c>
      <c r="D244" s="47">
        <v>0</v>
      </c>
      <c r="E244" s="24">
        <v>43465</v>
      </c>
      <c r="F244" s="20">
        <v>1</v>
      </c>
      <c r="G244" s="32"/>
    </row>
    <row r="245" spans="2:7">
      <c r="B245" s="39">
        <v>1333</v>
      </c>
      <c r="C245" s="22" t="s">
        <v>5</v>
      </c>
      <c r="D245" s="47">
        <v>1226367.47</v>
      </c>
      <c r="E245" s="24">
        <v>43465</v>
      </c>
      <c r="F245" s="20">
        <v>1</v>
      </c>
      <c r="G245" s="32"/>
    </row>
    <row r="246" spans="2:7">
      <c r="B246" s="39">
        <v>133301</v>
      </c>
      <c r="C246" s="22" t="s">
        <v>200</v>
      </c>
      <c r="D246" s="47">
        <v>1226367.47</v>
      </c>
      <c r="E246" s="24">
        <v>43465</v>
      </c>
      <c r="F246" s="20">
        <v>1</v>
      </c>
      <c r="G246" s="32"/>
    </row>
    <row r="247" spans="2:7">
      <c r="B247" s="39">
        <v>1334</v>
      </c>
      <c r="C247" s="22" t="s">
        <v>551</v>
      </c>
      <c r="D247" s="47">
        <v>2983631.95</v>
      </c>
      <c r="E247" s="24">
        <v>43465</v>
      </c>
      <c r="F247" s="20">
        <v>1</v>
      </c>
      <c r="G247" s="32"/>
    </row>
    <row r="248" spans="2:7">
      <c r="B248" s="39">
        <v>133401</v>
      </c>
      <c r="C248" s="22" t="s">
        <v>34</v>
      </c>
      <c r="D248" s="47">
        <v>39706</v>
      </c>
      <c r="E248" s="24">
        <v>43465</v>
      </c>
      <c r="F248" s="20">
        <v>1</v>
      </c>
      <c r="G248" s="32"/>
    </row>
    <row r="249" spans="2:7">
      <c r="B249" s="39">
        <v>133402</v>
      </c>
      <c r="C249" s="22" t="s">
        <v>552</v>
      </c>
      <c r="D249" s="47">
        <v>434000</v>
      </c>
      <c r="E249" s="24">
        <v>43465</v>
      </c>
      <c r="F249" s="20">
        <v>1</v>
      </c>
      <c r="G249" s="32"/>
    </row>
    <row r="250" spans="2:7">
      <c r="B250" s="39">
        <v>133403</v>
      </c>
      <c r="C250" s="22" t="s">
        <v>553</v>
      </c>
      <c r="D250" s="47">
        <v>1221294.72</v>
      </c>
      <c r="E250" s="24">
        <v>43465</v>
      </c>
      <c r="F250" s="20">
        <v>1</v>
      </c>
      <c r="G250" s="32"/>
    </row>
    <row r="251" spans="2:7">
      <c r="B251" s="39">
        <v>133404</v>
      </c>
      <c r="C251" s="22" t="s">
        <v>554</v>
      </c>
      <c r="D251" s="47">
        <v>113785.33</v>
      </c>
      <c r="E251" s="24">
        <v>43465</v>
      </c>
      <c r="F251" s="20">
        <v>1</v>
      </c>
      <c r="G251" s="32"/>
    </row>
    <row r="252" spans="2:7">
      <c r="B252" s="39">
        <v>133405</v>
      </c>
      <c r="C252" s="22" t="s">
        <v>555</v>
      </c>
      <c r="D252" s="47">
        <v>422850.8</v>
      </c>
      <c r="E252" s="24">
        <v>43465</v>
      </c>
      <c r="F252" s="20">
        <v>1</v>
      </c>
      <c r="G252" s="32"/>
    </row>
    <row r="253" spans="2:7">
      <c r="B253" s="39">
        <v>133406</v>
      </c>
      <c r="C253" s="22" t="s">
        <v>556</v>
      </c>
      <c r="D253" s="47">
        <v>92127.61</v>
      </c>
      <c r="E253" s="24">
        <v>43465</v>
      </c>
      <c r="F253" s="20">
        <v>1</v>
      </c>
      <c r="G253" s="32"/>
    </row>
    <row r="254" spans="2:7">
      <c r="B254" s="39">
        <v>133407</v>
      </c>
      <c r="C254" s="22" t="s">
        <v>557</v>
      </c>
      <c r="D254" s="47">
        <v>653867.49</v>
      </c>
      <c r="E254" s="24">
        <v>43465</v>
      </c>
      <c r="F254" s="20">
        <v>1</v>
      </c>
      <c r="G254" s="32"/>
    </row>
    <row r="255" spans="2:7">
      <c r="B255" s="39">
        <v>133408</v>
      </c>
      <c r="C255" s="22" t="s">
        <v>603</v>
      </c>
      <c r="D255" s="47">
        <v>6000</v>
      </c>
      <c r="E255" s="24">
        <v>43465</v>
      </c>
      <c r="F255" s="20">
        <v>1</v>
      </c>
      <c r="G255" s="32"/>
    </row>
    <row r="256" spans="2:7">
      <c r="B256" s="39">
        <v>134</v>
      </c>
      <c r="C256" s="22" t="s">
        <v>201</v>
      </c>
      <c r="D256" s="47">
        <v>2088554.5799999996</v>
      </c>
      <c r="E256" s="24">
        <v>43465</v>
      </c>
      <c r="F256" s="20">
        <v>1</v>
      </c>
      <c r="G256" s="32"/>
    </row>
    <row r="257" spans="2:7">
      <c r="B257" s="39">
        <v>1341</v>
      </c>
      <c r="C257" s="22" t="s">
        <v>201</v>
      </c>
      <c r="D257" s="47">
        <v>3476598.4899999998</v>
      </c>
      <c r="E257" s="24">
        <v>43465</v>
      </c>
      <c r="F257" s="20">
        <v>1</v>
      </c>
      <c r="G257" s="32"/>
    </row>
    <row r="258" spans="2:7">
      <c r="B258" s="39">
        <v>134101</v>
      </c>
      <c r="C258" s="22" t="s">
        <v>181</v>
      </c>
      <c r="D258" s="47">
        <v>1127278.3899999999</v>
      </c>
      <c r="E258" s="24">
        <v>43465</v>
      </c>
      <c r="F258" s="20">
        <v>1</v>
      </c>
      <c r="G258" s="32"/>
    </row>
    <row r="259" spans="2:7">
      <c r="B259" s="39">
        <v>134102</v>
      </c>
      <c r="C259" s="22" t="s">
        <v>202</v>
      </c>
      <c r="D259" s="47">
        <v>1576150.41</v>
      </c>
      <c r="E259" s="24">
        <v>43465</v>
      </c>
      <c r="F259" s="20">
        <v>1</v>
      </c>
      <c r="G259" s="32"/>
    </row>
    <row r="260" spans="2:7">
      <c r="B260" s="39">
        <v>134103</v>
      </c>
      <c r="C260" s="22" t="s">
        <v>203</v>
      </c>
      <c r="D260" s="47">
        <v>0</v>
      </c>
      <c r="E260" s="24">
        <v>43465</v>
      </c>
      <c r="F260" s="20">
        <v>1</v>
      </c>
      <c r="G260" s="32"/>
    </row>
    <row r="261" spans="2:7">
      <c r="B261" s="39">
        <v>134104</v>
      </c>
      <c r="C261" s="22" t="s">
        <v>204</v>
      </c>
      <c r="D261" s="47">
        <v>773169.69</v>
      </c>
      <c r="E261" s="24">
        <v>43465</v>
      </c>
      <c r="F261" s="20">
        <v>1</v>
      </c>
      <c r="G261" s="32"/>
    </row>
    <row r="262" spans="2:7">
      <c r="B262" s="39">
        <v>1342</v>
      </c>
      <c r="C262" s="22" t="s">
        <v>205</v>
      </c>
      <c r="D262" s="47">
        <v>-1388043.9100000001</v>
      </c>
      <c r="E262" s="24">
        <v>43465</v>
      </c>
      <c r="F262" s="20">
        <v>1</v>
      </c>
      <c r="G262" s="32"/>
    </row>
    <row r="263" spans="2:7">
      <c r="B263" s="39">
        <v>134201</v>
      </c>
      <c r="C263" s="22" t="s">
        <v>181</v>
      </c>
      <c r="D263" s="47">
        <v>-887324.51</v>
      </c>
      <c r="E263" s="24">
        <v>43465</v>
      </c>
      <c r="F263" s="20">
        <v>1</v>
      </c>
      <c r="G263" s="32"/>
    </row>
    <row r="264" spans="2:7">
      <c r="B264" s="39">
        <v>134202</v>
      </c>
      <c r="C264" s="22" t="s">
        <v>202</v>
      </c>
      <c r="D264" s="47">
        <v>-500719.4</v>
      </c>
      <c r="E264" s="24">
        <v>43465</v>
      </c>
      <c r="F264" s="20">
        <v>1</v>
      </c>
      <c r="G264" s="32"/>
    </row>
    <row r="265" spans="2:7">
      <c r="B265" s="39">
        <v>1343</v>
      </c>
      <c r="C265" s="22" t="s">
        <v>206</v>
      </c>
      <c r="D265" s="47">
        <v>0</v>
      </c>
      <c r="E265" s="24">
        <v>43465</v>
      </c>
      <c r="F265" s="20">
        <v>1</v>
      </c>
      <c r="G265" s="32"/>
    </row>
    <row r="266" spans="2:7">
      <c r="B266" s="39">
        <v>134301</v>
      </c>
      <c r="C266" s="22" t="s">
        <v>200</v>
      </c>
      <c r="D266" s="47">
        <v>0</v>
      </c>
      <c r="E266" s="24">
        <v>43465</v>
      </c>
      <c r="F266" s="20">
        <v>1</v>
      </c>
      <c r="G266" s="32"/>
    </row>
    <row r="267" spans="2:7">
      <c r="B267" s="39">
        <v>1344</v>
      </c>
      <c r="C267" s="22" t="s">
        <v>207</v>
      </c>
      <c r="D267" s="47">
        <v>0</v>
      </c>
      <c r="E267" s="24">
        <v>43465</v>
      </c>
      <c r="F267" s="20">
        <v>1</v>
      </c>
      <c r="G267" s="32"/>
    </row>
    <row r="268" spans="2:7">
      <c r="B268" s="39">
        <v>134401</v>
      </c>
      <c r="C268" s="22" t="s">
        <v>208</v>
      </c>
      <c r="D268" s="47">
        <v>0</v>
      </c>
      <c r="E268" s="24">
        <v>43465</v>
      </c>
      <c r="F268" s="20">
        <v>1</v>
      </c>
      <c r="G268" s="32"/>
    </row>
    <row r="269" spans="2:7">
      <c r="B269" s="39">
        <v>134402</v>
      </c>
      <c r="C269" s="22" t="s">
        <v>209</v>
      </c>
      <c r="D269" s="47">
        <v>0</v>
      </c>
      <c r="E269" s="24">
        <v>43465</v>
      </c>
      <c r="F269" s="20">
        <v>1</v>
      </c>
      <c r="G269" s="32"/>
    </row>
    <row r="270" spans="2:7">
      <c r="B270" s="39">
        <v>2</v>
      </c>
      <c r="C270" s="22" t="s">
        <v>1</v>
      </c>
      <c r="D270" s="47">
        <v>41826631.540000007</v>
      </c>
      <c r="E270" s="24">
        <v>43465</v>
      </c>
      <c r="F270" s="20">
        <v>2</v>
      </c>
      <c r="G270" s="32"/>
    </row>
    <row r="271" spans="2:7">
      <c r="B271" s="39">
        <v>21</v>
      </c>
      <c r="C271" s="22" t="s">
        <v>210</v>
      </c>
      <c r="D271" s="47">
        <v>23162670.570000004</v>
      </c>
      <c r="E271" s="24">
        <v>43465</v>
      </c>
      <c r="F271" s="20">
        <v>2</v>
      </c>
      <c r="G271" s="32"/>
    </row>
    <row r="272" spans="2:7">
      <c r="B272" s="39">
        <v>211</v>
      </c>
      <c r="C272" s="22" t="s">
        <v>32</v>
      </c>
      <c r="D272" s="47">
        <v>23162670.570000004</v>
      </c>
      <c r="E272" s="24">
        <v>43465</v>
      </c>
      <c r="F272" s="20">
        <v>2</v>
      </c>
      <c r="G272" s="32"/>
    </row>
    <row r="273" spans="2:7">
      <c r="B273" s="39">
        <v>2111</v>
      </c>
      <c r="C273" s="22" t="s">
        <v>211</v>
      </c>
      <c r="D273" s="47">
        <v>8476314.0999999996</v>
      </c>
      <c r="E273" s="24">
        <v>43465</v>
      </c>
      <c r="F273" s="20">
        <v>2</v>
      </c>
      <c r="G273" s="32"/>
    </row>
    <row r="274" spans="2:7">
      <c r="B274" s="39">
        <v>211101</v>
      </c>
      <c r="C274" s="22" t="s">
        <v>212</v>
      </c>
      <c r="D274" s="47">
        <v>5918059.5800000001</v>
      </c>
      <c r="E274" s="24">
        <v>43465</v>
      </c>
      <c r="F274" s="20">
        <v>2</v>
      </c>
      <c r="G274" s="32"/>
    </row>
    <row r="275" spans="2:7">
      <c r="B275" s="39">
        <v>211102</v>
      </c>
      <c r="C275" s="22" t="s">
        <v>213</v>
      </c>
      <c r="D275" s="47">
        <v>864512.16</v>
      </c>
      <c r="E275" s="24">
        <v>43465</v>
      </c>
      <c r="F275" s="20">
        <v>2</v>
      </c>
      <c r="G275" s="32"/>
    </row>
    <row r="276" spans="2:7">
      <c r="B276" s="39">
        <v>211103</v>
      </c>
      <c r="C276" s="22" t="s">
        <v>214</v>
      </c>
      <c r="D276" s="47">
        <v>1693742.36</v>
      </c>
      <c r="E276" s="24">
        <v>43465</v>
      </c>
      <c r="F276" s="20">
        <v>2</v>
      </c>
      <c r="G276" s="32"/>
    </row>
    <row r="277" spans="2:7">
      <c r="B277" s="39">
        <v>211104</v>
      </c>
      <c r="C277" s="22" t="s">
        <v>215</v>
      </c>
      <c r="D277" s="47">
        <v>0</v>
      </c>
      <c r="E277" s="24">
        <v>43465</v>
      </c>
      <c r="F277" s="20">
        <v>2</v>
      </c>
      <c r="G277" s="32"/>
    </row>
    <row r="278" spans="2:7">
      <c r="B278" s="39">
        <v>211105</v>
      </c>
      <c r="C278" s="22" t="s">
        <v>216</v>
      </c>
      <c r="D278" s="47">
        <v>0</v>
      </c>
      <c r="E278" s="24">
        <v>43465</v>
      </c>
      <c r="F278" s="20">
        <v>2</v>
      </c>
      <c r="G278" s="32"/>
    </row>
    <row r="279" spans="2:7">
      <c r="B279" s="39">
        <v>211106</v>
      </c>
      <c r="C279" s="22" t="s">
        <v>217</v>
      </c>
      <c r="D279" s="47">
        <v>0</v>
      </c>
      <c r="E279" s="24">
        <v>43465</v>
      </c>
      <c r="F279" s="20">
        <v>2</v>
      </c>
      <c r="G279" s="32"/>
    </row>
    <row r="280" spans="2:7">
      <c r="B280" s="39">
        <v>211107</v>
      </c>
      <c r="C280" s="22" t="s">
        <v>218</v>
      </c>
      <c r="D280" s="47">
        <v>0</v>
      </c>
      <c r="E280" s="24">
        <v>43465</v>
      </c>
      <c r="F280" s="20">
        <v>2</v>
      </c>
      <c r="G280" s="32"/>
    </row>
    <row r="281" spans="2:7">
      <c r="B281" s="39">
        <v>211108</v>
      </c>
      <c r="C281" s="22" t="s">
        <v>219</v>
      </c>
      <c r="D281" s="47">
        <v>0</v>
      </c>
      <c r="E281" s="24">
        <v>43465</v>
      </c>
      <c r="F281" s="20">
        <v>2</v>
      </c>
      <c r="G281" s="32"/>
    </row>
    <row r="282" spans="2:7">
      <c r="B282" s="39">
        <v>211109</v>
      </c>
      <c r="C282" s="22" t="s">
        <v>220</v>
      </c>
      <c r="D282" s="47">
        <v>0</v>
      </c>
      <c r="E282" s="24">
        <v>43465</v>
      </c>
      <c r="F282" s="20">
        <v>2</v>
      </c>
      <c r="G282" s="32"/>
    </row>
    <row r="283" spans="2:7">
      <c r="B283" s="39">
        <v>211110</v>
      </c>
      <c r="C283" s="22" t="s">
        <v>221</v>
      </c>
      <c r="D283" s="47">
        <v>0</v>
      </c>
      <c r="E283" s="24">
        <v>43465</v>
      </c>
      <c r="F283" s="20">
        <v>2</v>
      </c>
      <c r="G283" s="32"/>
    </row>
    <row r="284" spans="2:7">
      <c r="B284" s="39">
        <v>2112</v>
      </c>
      <c r="C284" s="22" t="s">
        <v>222</v>
      </c>
      <c r="D284" s="47">
        <v>6078645.5</v>
      </c>
      <c r="E284" s="24">
        <v>43465</v>
      </c>
      <c r="F284" s="20">
        <v>2</v>
      </c>
      <c r="G284" s="32"/>
    </row>
    <row r="285" spans="2:7">
      <c r="B285" s="39">
        <v>211201</v>
      </c>
      <c r="C285" s="22" t="s">
        <v>223</v>
      </c>
      <c r="D285" s="47">
        <v>2676985.12</v>
      </c>
      <c r="E285" s="24">
        <v>43465</v>
      </c>
      <c r="F285" s="20">
        <v>2</v>
      </c>
      <c r="G285" s="32"/>
    </row>
    <row r="286" spans="2:7">
      <c r="B286" s="39">
        <v>211202</v>
      </c>
      <c r="C286" s="22" t="s">
        <v>224</v>
      </c>
      <c r="D286" s="47">
        <v>470586.96</v>
      </c>
      <c r="E286" s="24">
        <v>43465</v>
      </c>
      <c r="F286" s="20">
        <v>2</v>
      </c>
      <c r="G286" s="32"/>
    </row>
    <row r="287" spans="2:7">
      <c r="B287" s="39">
        <v>211203</v>
      </c>
      <c r="C287" s="22" t="s">
        <v>225</v>
      </c>
      <c r="D287" s="47">
        <v>0</v>
      </c>
      <c r="E287" s="24">
        <v>43465</v>
      </c>
      <c r="F287" s="20">
        <v>2</v>
      </c>
      <c r="G287" s="32"/>
    </row>
    <row r="288" spans="2:7">
      <c r="B288" s="39">
        <v>211204</v>
      </c>
      <c r="C288" s="22" t="s">
        <v>226</v>
      </c>
      <c r="D288" s="47">
        <v>2931073.42</v>
      </c>
      <c r="E288" s="24">
        <v>43465</v>
      </c>
      <c r="F288" s="20">
        <v>2</v>
      </c>
      <c r="G288" s="32"/>
    </row>
    <row r="289" spans="2:7">
      <c r="B289" s="39">
        <v>211205</v>
      </c>
      <c r="C289" s="22" t="s">
        <v>227</v>
      </c>
      <c r="D289" s="47">
        <v>0</v>
      </c>
      <c r="E289" s="24">
        <v>43465</v>
      </c>
      <c r="F289" s="20">
        <v>2</v>
      </c>
      <c r="G289" s="32"/>
    </row>
    <row r="290" spans="2:7">
      <c r="B290" s="39">
        <v>2113</v>
      </c>
      <c r="C290" s="22" t="s">
        <v>228</v>
      </c>
      <c r="D290" s="47">
        <v>3501.5099999999998</v>
      </c>
      <c r="E290" s="24">
        <v>43465</v>
      </c>
      <c r="F290" s="20">
        <v>2</v>
      </c>
      <c r="G290" s="32"/>
    </row>
    <row r="291" spans="2:7">
      <c r="B291" s="39">
        <v>211301</v>
      </c>
      <c r="C291" s="22" t="s">
        <v>229</v>
      </c>
      <c r="D291" s="47">
        <v>0</v>
      </c>
      <c r="E291" s="24">
        <v>43465</v>
      </c>
      <c r="F291" s="20">
        <v>2</v>
      </c>
      <c r="G291" s="32"/>
    </row>
    <row r="292" spans="2:7">
      <c r="B292" s="39">
        <v>211302</v>
      </c>
      <c r="C292" s="22" t="s">
        <v>230</v>
      </c>
      <c r="D292" s="47">
        <v>0</v>
      </c>
      <c r="E292" s="24">
        <v>43465</v>
      </c>
      <c r="F292" s="20">
        <v>2</v>
      </c>
      <c r="G292" s="32"/>
    </row>
    <row r="293" spans="2:7">
      <c r="B293" s="39">
        <v>211303</v>
      </c>
      <c r="C293" s="22" t="s">
        <v>231</v>
      </c>
      <c r="D293" s="47">
        <v>0</v>
      </c>
      <c r="E293" s="24">
        <v>43465</v>
      </c>
      <c r="F293" s="20">
        <v>2</v>
      </c>
      <c r="G293" s="32"/>
    </row>
    <row r="294" spans="2:7">
      <c r="B294" s="39">
        <v>211304</v>
      </c>
      <c r="C294" s="22" t="s">
        <v>232</v>
      </c>
      <c r="D294" s="47">
        <v>0</v>
      </c>
      <c r="E294" s="24">
        <v>43465</v>
      </c>
      <c r="F294" s="20">
        <v>2</v>
      </c>
      <c r="G294" s="32"/>
    </row>
    <row r="295" spans="2:7">
      <c r="B295" s="39">
        <v>211305</v>
      </c>
      <c r="C295" s="22" t="s">
        <v>233</v>
      </c>
      <c r="D295" s="47">
        <v>116.65</v>
      </c>
      <c r="E295" s="24">
        <v>43465</v>
      </c>
      <c r="F295" s="20">
        <v>2</v>
      </c>
      <c r="G295" s="32"/>
    </row>
    <row r="296" spans="2:7">
      <c r="B296" s="39">
        <v>211306</v>
      </c>
      <c r="C296" s="22" t="s">
        <v>50</v>
      </c>
      <c r="D296" s="47">
        <v>100.77</v>
      </c>
      <c r="E296" s="24">
        <v>43465</v>
      </c>
      <c r="F296" s="20">
        <v>2</v>
      </c>
      <c r="G296" s="32"/>
    </row>
    <row r="297" spans="2:7">
      <c r="B297" s="39">
        <v>211307</v>
      </c>
      <c r="C297" s="22" t="s">
        <v>51</v>
      </c>
      <c r="D297" s="47">
        <v>0</v>
      </c>
      <c r="E297" s="24">
        <v>43465</v>
      </c>
      <c r="F297" s="20">
        <v>2</v>
      </c>
      <c r="G297" s="32"/>
    </row>
    <row r="298" spans="2:7">
      <c r="B298" s="39">
        <v>211308</v>
      </c>
      <c r="C298" s="22" t="s">
        <v>52</v>
      </c>
      <c r="D298" s="47">
        <v>84.37</v>
      </c>
      <c r="E298" s="24">
        <v>43465</v>
      </c>
      <c r="F298" s="20">
        <v>2</v>
      </c>
      <c r="G298" s="32"/>
    </row>
    <row r="299" spans="2:7">
      <c r="B299" s="39">
        <v>211309</v>
      </c>
      <c r="C299" s="22" t="s">
        <v>53</v>
      </c>
      <c r="D299" s="47">
        <v>65.95</v>
      </c>
      <c r="E299" s="24">
        <v>43465</v>
      </c>
      <c r="F299" s="20">
        <v>2</v>
      </c>
      <c r="G299" s="32"/>
    </row>
    <row r="300" spans="2:7">
      <c r="B300" s="39">
        <v>211310</v>
      </c>
      <c r="C300" s="22" t="s">
        <v>54</v>
      </c>
      <c r="D300" s="47">
        <v>0</v>
      </c>
      <c r="E300" s="24">
        <v>43465</v>
      </c>
      <c r="F300" s="20">
        <v>2</v>
      </c>
      <c r="G300" s="32"/>
    </row>
    <row r="301" spans="2:7">
      <c r="B301" s="39">
        <v>211311</v>
      </c>
      <c r="C301" s="22" t="s">
        <v>55</v>
      </c>
      <c r="D301" s="47">
        <v>0</v>
      </c>
      <c r="E301" s="24">
        <v>43465</v>
      </c>
      <c r="F301" s="20">
        <v>2</v>
      </c>
      <c r="G301" s="32"/>
    </row>
    <row r="302" spans="2:7">
      <c r="B302" s="39">
        <v>211312</v>
      </c>
      <c r="C302" s="22" t="s">
        <v>56</v>
      </c>
      <c r="D302" s="47">
        <v>157.19</v>
      </c>
      <c r="E302" s="24">
        <v>43465</v>
      </c>
      <c r="F302" s="20">
        <v>2</v>
      </c>
      <c r="G302" s="32"/>
    </row>
    <row r="303" spans="2:7">
      <c r="B303" s="39">
        <v>211313</v>
      </c>
      <c r="C303" s="22" t="s">
        <v>57</v>
      </c>
      <c r="D303" s="47">
        <v>71.900000000000006</v>
      </c>
      <c r="E303" s="24">
        <v>43465</v>
      </c>
      <c r="F303" s="20">
        <v>2</v>
      </c>
      <c r="G303" s="32"/>
    </row>
    <row r="304" spans="2:7">
      <c r="B304" s="39">
        <v>211314</v>
      </c>
      <c r="C304" s="22" t="s">
        <v>58</v>
      </c>
      <c r="D304" s="47">
        <v>0</v>
      </c>
      <c r="E304" s="24">
        <v>43465</v>
      </c>
      <c r="F304" s="20">
        <v>2</v>
      </c>
      <c r="G304" s="32"/>
    </row>
    <row r="305" spans="2:7">
      <c r="B305" s="39">
        <v>211315</v>
      </c>
      <c r="C305" s="22" t="s">
        <v>59</v>
      </c>
      <c r="D305" s="47">
        <v>68.56</v>
      </c>
      <c r="E305" s="24">
        <v>43465</v>
      </c>
      <c r="F305" s="20">
        <v>2</v>
      </c>
      <c r="G305" s="32"/>
    </row>
    <row r="306" spans="2:7">
      <c r="B306" s="39">
        <v>211316</v>
      </c>
      <c r="C306" s="22" t="s">
        <v>60</v>
      </c>
      <c r="D306" s="47">
        <v>485.15</v>
      </c>
      <c r="E306" s="24">
        <v>43465</v>
      </c>
      <c r="F306" s="20">
        <v>2</v>
      </c>
      <c r="G306" s="32"/>
    </row>
    <row r="307" spans="2:7">
      <c r="B307" s="40">
        <v>211317</v>
      </c>
      <c r="C307" s="23" t="s">
        <v>61</v>
      </c>
      <c r="D307" s="47">
        <v>0</v>
      </c>
      <c r="E307" s="24">
        <v>43465</v>
      </c>
      <c r="F307" s="20">
        <v>2</v>
      </c>
      <c r="G307" s="32"/>
    </row>
    <row r="308" spans="2:7">
      <c r="B308" s="39">
        <v>211318</v>
      </c>
      <c r="C308" s="22" t="s">
        <v>62</v>
      </c>
      <c r="D308" s="47">
        <v>24.99</v>
      </c>
      <c r="E308" s="24">
        <v>43465</v>
      </c>
      <c r="F308" s="20">
        <v>2</v>
      </c>
      <c r="G308" s="32"/>
    </row>
    <row r="309" spans="2:7">
      <c r="B309" s="39">
        <v>211319</v>
      </c>
      <c r="C309" s="22" t="s">
        <v>65</v>
      </c>
      <c r="D309" s="47">
        <v>42.72</v>
      </c>
      <c r="E309" s="24">
        <v>43465</v>
      </c>
      <c r="F309" s="20">
        <v>2</v>
      </c>
      <c r="G309" s="32"/>
    </row>
    <row r="310" spans="2:7">
      <c r="B310" s="39">
        <v>211320</v>
      </c>
      <c r="C310" s="22" t="s">
        <v>66</v>
      </c>
      <c r="D310" s="47">
        <v>45.57</v>
      </c>
      <c r="E310" s="24">
        <v>43465</v>
      </c>
      <c r="F310" s="20">
        <v>2</v>
      </c>
      <c r="G310" s="32"/>
    </row>
    <row r="311" spans="2:7">
      <c r="B311" s="39">
        <v>211321</v>
      </c>
      <c r="C311" s="22" t="s">
        <v>67</v>
      </c>
      <c r="D311" s="47">
        <v>363.4</v>
      </c>
      <c r="E311" s="24">
        <v>43465</v>
      </c>
      <c r="F311" s="20">
        <v>2</v>
      </c>
      <c r="G311" s="32"/>
    </row>
    <row r="312" spans="2:7">
      <c r="B312" s="39">
        <v>211322</v>
      </c>
      <c r="C312" s="22" t="s">
        <v>68</v>
      </c>
      <c r="D312" s="47">
        <v>0</v>
      </c>
      <c r="E312" s="24">
        <v>43465</v>
      </c>
      <c r="F312" s="20">
        <v>2</v>
      </c>
      <c r="G312" s="32"/>
    </row>
    <row r="313" spans="2:7">
      <c r="B313" s="39">
        <v>211323</v>
      </c>
      <c r="C313" s="22" t="s">
        <v>70</v>
      </c>
      <c r="D313" s="47">
        <v>0</v>
      </c>
      <c r="E313" s="24">
        <v>43465</v>
      </c>
      <c r="F313" s="20">
        <v>2</v>
      </c>
      <c r="G313" s="32"/>
    </row>
    <row r="314" spans="2:7">
      <c r="B314" s="39">
        <v>211324</v>
      </c>
      <c r="C314" s="22" t="s">
        <v>71</v>
      </c>
      <c r="D314" s="47">
        <v>0</v>
      </c>
      <c r="E314" s="24">
        <v>43465</v>
      </c>
      <c r="F314" s="20">
        <v>2</v>
      </c>
      <c r="G314" s="32"/>
    </row>
    <row r="315" spans="2:7">
      <c r="B315" s="39">
        <v>211325</v>
      </c>
      <c r="C315" s="22" t="s">
        <v>72</v>
      </c>
      <c r="D315" s="47">
        <v>0</v>
      </c>
      <c r="E315" s="24">
        <v>43465</v>
      </c>
      <c r="F315" s="20">
        <v>2</v>
      </c>
      <c r="G315" s="32"/>
    </row>
    <row r="316" spans="2:7">
      <c r="B316" s="39">
        <v>211326</v>
      </c>
      <c r="C316" s="22" t="s">
        <v>73</v>
      </c>
      <c r="D316" s="47">
        <v>35.86</v>
      </c>
      <c r="E316" s="24">
        <v>43465</v>
      </c>
      <c r="F316" s="20">
        <v>2</v>
      </c>
      <c r="G316" s="32"/>
    </row>
    <row r="317" spans="2:7">
      <c r="B317" s="39">
        <v>211327</v>
      </c>
      <c r="C317" s="22" t="s">
        <v>74</v>
      </c>
      <c r="D317" s="47">
        <v>4.05</v>
      </c>
      <c r="E317" s="24">
        <v>43465</v>
      </c>
      <c r="F317" s="20">
        <v>2</v>
      </c>
      <c r="G317" s="32"/>
    </row>
    <row r="318" spans="2:7">
      <c r="B318" s="39">
        <v>211328</v>
      </c>
      <c r="C318" s="22" t="s">
        <v>75</v>
      </c>
      <c r="D318" s="47">
        <v>188.76</v>
      </c>
      <c r="E318" s="24">
        <v>43465</v>
      </c>
      <c r="F318" s="20">
        <v>2</v>
      </c>
      <c r="G318" s="32"/>
    </row>
    <row r="319" spans="2:7">
      <c r="B319" s="39">
        <v>211329</v>
      </c>
      <c r="C319" s="22" t="s">
        <v>76</v>
      </c>
      <c r="D319" s="47">
        <v>42.25</v>
      </c>
      <c r="E319" s="24">
        <v>43465</v>
      </c>
      <c r="F319" s="20">
        <v>2</v>
      </c>
      <c r="G319" s="32"/>
    </row>
    <row r="320" spans="2:7">
      <c r="B320" s="39">
        <v>211330</v>
      </c>
      <c r="C320" s="22" t="s">
        <v>234</v>
      </c>
      <c r="D320" s="47">
        <v>0</v>
      </c>
      <c r="E320" s="24">
        <v>43465</v>
      </c>
      <c r="F320" s="20">
        <v>2</v>
      </c>
      <c r="G320" s="32"/>
    </row>
    <row r="321" spans="2:7">
      <c r="B321" s="39">
        <v>211331</v>
      </c>
      <c r="C321" s="22" t="s">
        <v>235</v>
      </c>
      <c r="D321" s="47">
        <v>330.98</v>
      </c>
      <c r="E321" s="24">
        <v>43465</v>
      </c>
      <c r="F321" s="20">
        <v>2</v>
      </c>
      <c r="G321" s="32"/>
    </row>
    <row r="322" spans="2:7">
      <c r="B322" s="39">
        <v>211332</v>
      </c>
      <c r="C322" s="22" t="s">
        <v>69</v>
      </c>
      <c r="D322" s="47">
        <v>0</v>
      </c>
      <c r="E322" s="24">
        <v>43465</v>
      </c>
      <c r="F322" s="20">
        <v>2</v>
      </c>
      <c r="G322" s="32"/>
    </row>
    <row r="323" spans="2:7">
      <c r="B323" s="39">
        <v>211333</v>
      </c>
      <c r="C323" s="22" t="s">
        <v>236</v>
      </c>
      <c r="D323" s="47">
        <v>710.81</v>
      </c>
      <c r="E323" s="24">
        <v>43465</v>
      </c>
      <c r="F323" s="20">
        <v>2</v>
      </c>
      <c r="G323" s="32"/>
    </row>
    <row r="324" spans="2:7">
      <c r="B324" s="39">
        <v>211334</v>
      </c>
      <c r="C324" s="22" t="s">
        <v>78</v>
      </c>
      <c r="D324" s="47">
        <v>0</v>
      </c>
      <c r="E324" s="24">
        <v>43465</v>
      </c>
      <c r="F324" s="20">
        <v>2</v>
      </c>
      <c r="G324" s="32"/>
    </row>
    <row r="325" spans="2:7">
      <c r="B325" s="39">
        <v>211335</v>
      </c>
      <c r="C325" s="22" t="s">
        <v>592</v>
      </c>
      <c r="D325" s="47">
        <v>62.05</v>
      </c>
      <c r="E325" s="24">
        <v>43465</v>
      </c>
      <c r="F325" s="20">
        <v>2</v>
      </c>
      <c r="G325" s="32"/>
    </row>
    <row r="326" spans="2:7">
      <c r="B326" s="39">
        <v>211336</v>
      </c>
      <c r="C326" s="22" t="s">
        <v>591</v>
      </c>
      <c r="D326" s="47">
        <v>0</v>
      </c>
      <c r="E326" s="24">
        <v>43465</v>
      </c>
      <c r="F326" s="20">
        <v>2</v>
      </c>
      <c r="G326" s="32"/>
    </row>
    <row r="327" spans="2:7">
      <c r="B327" s="39">
        <v>211337</v>
      </c>
      <c r="C327" s="22" t="s">
        <v>517</v>
      </c>
      <c r="D327" s="47">
        <v>284.08999999999997</v>
      </c>
      <c r="E327" s="24">
        <v>43465</v>
      </c>
      <c r="F327" s="20">
        <v>2</v>
      </c>
      <c r="G327" s="32"/>
    </row>
    <row r="328" spans="2:7">
      <c r="B328" s="39">
        <v>211338</v>
      </c>
      <c r="C328" s="22" t="s">
        <v>522</v>
      </c>
      <c r="D328" s="47">
        <v>0</v>
      </c>
      <c r="E328" s="24">
        <v>43465</v>
      </c>
      <c r="F328" s="20">
        <v>2</v>
      </c>
      <c r="G328" s="32"/>
    </row>
    <row r="329" spans="2:7">
      <c r="B329" s="39">
        <v>211339</v>
      </c>
      <c r="C329" s="22" t="s">
        <v>540</v>
      </c>
      <c r="D329" s="47">
        <v>0</v>
      </c>
      <c r="E329" s="24">
        <v>43465</v>
      </c>
      <c r="F329" s="20">
        <v>2</v>
      </c>
      <c r="G329" s="32"/>
    </row>
    <row r="330" spans="2:7">
      <c r="B330" s="39">
        <v>211340</v>
      </c>
      <c r="C330" s="22" t="s">
        <v>539</v>
      </c>
      <c r="D330" s="47">
        <v>124.2</v>
      </c>
      <c r="E330" s="24">
        <v>43465</v>
      </c>
      <c r="F330" s="20">
        <v>2</v>
      </c>
      <c r="G330" s="32"/>
    </row>
    <row r="331" spans="2:7">
      <c r="B331" s="39">
        <v>211341</v>
      </c>
      <c r="C331" s="22" t="s">
        <v>545</v>
      </c>
      <c r="D331" s="47">
        <v>91.24</v>
      </c>
      <c r="E331" s="24">
        <v>43465</v>
      </c>
      <c r="F331" s="20">
        <v>2</v>
      </c>
      <c r="G331" s="32"/>
    </row>
    <row r="332" spans="2:7">
      <c r="B332" s="39">
        <v>211342</v>
      </c>
      <c r="C332" s="22" t="s">
        <v>588</v>
      </c>
      <c r="D332" s="47">
        <v>0</v>
      </c>
      <c r="E332" s="24">
        <v>43465</v>
      </c>
      <c r="F332" s="20">
        <v>2</v>
      </c>
      <c r="G332" s="32"/>
    </row>
    <row r="333" spans="2:7">
      <c r="B333" s="39">
        <v>2114</v>
      </c>
      <c r="C333" s="22" t="s">
        <v>146</v>
      </c>
      <c r="D333" s="47">
        <v>199322.39</v>
      </c>
      <c r="E333" s="24">
        <v>43465</v>
      </c>
      <c r="F333" s="20">
        <v>2</v>
      </c>
      <c r="G333" s="32"/>
    </row>
    <row r="334" spans="2:7">
      <c r="B334" s="39">
        <v>211401</v>
      </c>
      <c r="C334" s="22" t="s">
        <v>237</v>
      </c>
      <c r="D334" s="47">
        <v>0</v>
      </c>
      <c r="E334" s="24">
        <v>43465</v>
      </c>
      <c r="F334" s="20">
        <v>2</v>
      </c>
      <c r="G334" s="32"/>
    </row>
    <row r="335" spans="2:7">
      <c r="B335" s="39">
        <v>211402</v>
      </c>
      <c r="C335" s="22" t="s">
        <v>238</v>
      </c>
      <c r="D335" s="47">
        <v>86229.72</v>
      </c>
      <c r="E335" s="24">
        <v>43465</v>
      </c>
      <c r="F335" s="20">
        <v>2</v>
      </c>
      <c r="G335" s="32"/>
    </row>
    <row r="336" spans="2:7">
      <c r="B336" s="39">
        <v>211403</v>
      </c>
      <c r="C336" s="22" t="s">
        <v>239</v>
      </c>
      <c r="D336" s="47">
        <v>6571.1</v>
      </c>
      <c r="E336" s="24">
        <v>43465</v>
      </c>
      <c r="F336" s="20">
        <v>2</v>
      </c>
      <c r="G336" s="32"/>
    </row>
    <row r="337" spans="2:7">
      <c r="B337" s="39">
        <v>211404</v>
      </c>
      <c r="C337" s="22" t="s">
        <v>240</v>
      </c>
      <c r="D337" s="47">
        <v>103138.69</v>
      </c>
      <c r="E337" s="24">
        <v>43465</v>
      </c>
      <c r="F337" s="20">
        <v>2</v>
      </c>
      <c r="G337" s="32"/>
    </row>
    <row r="338" spans="2:7">
      <c r="B338" s="39">
        <v>211405</v>
      </c>
      <c r="C338" s="22" t="s">
        <v>241</v>
      </c>
      <c r="D338" s="47">
        <v>3066.12</v>
      </c>
      <c r="E338" s="24">
        <v>43465</v>
      </c>
      <c r="F338" s="20">
        <v>2</v>
      </c>
      <c r="G338" s="32"/>
    </row>
    <row r="339" spans="2:7">
      <c r="B339" s="39">
        <v>211406</v>
      </c>
      <c r="C339" s="22" t="s">
        <v>242</v>
      </c>
      <c r="D339" s="47">
        <v>0</v>
      </c>
      <c r="E339" s="24">
        <v>43465</v>
      </c>
      <c r="F339" s="20">
        <v>2</v>
      </c>
      <c r="G339" s="32"/>
    </row>
    <row r="340" spans="2:7">
      <c r="B340" s="39">
        <v>211407</v>
      </c>
      <c r="C340" s="22" t="s">
        <v>243</v>
      </c>
      <c r="D340" s="47">
        <v>0</v>
      </c>
      <c r="E340" s="24">
        <v>43465</v>
      </c>
      <c r="F340" s="20">
        <v>2</v>
      </c>
      <c r="G340" s="32"/>
    </row>
    <row r="341" spans="2:7">
      <c r="B341" s="39">
        <v>211408</v>
      </c>
      <c r="C341" s="22" t="s">
        <v>244</v>
      </c>
      <c r="D341" s="47">
        <v>316.76</v>
      </c>
      <c r="E341" s="24">
        <v>43465</v>
      </c>
      <c r="F341" s="20">
        <v>2</v>
      </c>
      <c r="G341" s="32"/>
    </row>
    <row r="342" spans="2:7">
      <c r="B342" s="39">
        <v>211409</v>
      </c>
      <c r="C342" s="22" t="s">
        <v>604</v>
      </c>
      <c r="D342" s="47">
        <v>0</v>
      </c>
      <c r="E342" s="24">
        <v>43465</v>
      </c>
      <c r="F342" s="20">
        <v>2</v>
      </c>
      <c r="G342" s="32"/>
    </row>
    <row r="343" spans="2:7">
      <c r="B343" s="39">
        <v>2115</v>
      </c>
      <c r="C343" s="23" t="s">
        <v>245</v>
      </c>
      <c r="D343" s="47">
        <v>991552.42999999993</v>
      </c>
      <c r="E343" s="24">
        <v>43465</v>
      </c>
      <c r="F343" s="20">
        <v>2</v>
      </c>
      <c r="G343" s="32"/>
    </row>
    <row r="344" spans="2:7">
      <c r="B344" s="39">
        <v>211501</v>
      </c>
      <c r="C344" s="23" t="s">
        <v>246</v>
      </c>
      <c r="D344" s="47">
        <v>118017</v>
      </c>
      <c r="E344" s="24">
        <v>43465</v>
      </c>
      <c r="F344" s="20">
        <v>2</v>
      </c>
      <c r="G344" s="32"/>
    </row>
    <row r="345" spans="2:7">
      <c r="B345" s="39">
        <v>211502</v>
      </c>
      <c r="C345" s="23" t="s">
        <v>247</v>
      </c>
      <c r="D345" s="47">
        <v>190152.86</v>
      </c>
      <c r="E345" s="24">
        <v>43465</v>
      </c>
      <c r="F345" s="20">
        <v>2</v>
      </c>
      <c r="G345" s="32"/>
    </row>
    <row r="346" spans="2:7">
      <c r="B346" s="39">
        <v>211503</v>
      </c>
      <c r="C346" s="23" t="s">
        <v>248</v>
      </c>
      <c r="D346" s="47">
        <v>562246.98</v>
      </c>
      <c r="E346" s="24">
        <v>43465</v>
      </c>
      <c r="F346" s="20">
        <v>2</v>
      </c>
      <c r="G346" s="32"/>
    </row>
    <row r="347" spans="2:7">
      <c r="B347" s="39">
        <v>211504</v>
      </c>
      <c r="C347" s="23" t="s">
        <v>249</v>
      </c>
      <c r="D347" s="47">
        <v>121135.59</v>
      </c>
      <c r="E347" s="24">
        <v>43465</v>
      </c>
      <c r="F347" s="20">
        <v>2</v>
      </c>
      <c r="G347" s="32"/>
    </row>
    <row r="348" spans="2:7">
      <c r="B348" s="39">
        <v>2116</v>
      </c>
      <c r="C348" s="23" t="s">
        <v>250</v>
      </c>
      <c r="D348" s="47">
        <v>1061004.72</v>
      </c>
      <c r="E348" s="24">
        <v>43465</v>
      </c>
      <c r="F348" s="20">
        <v>2</v>
      </c>
      <c r="G348" s="32"/>
    </row>
    <row r="349" spans="2:7">
      <c r="B349" s="39">
        <v>211601</v>
      </c>
      <c r="C349" s="23" t="s">
        <v>605</v>
      </c>
      <c r="D349" s="47">
        <v>642986.22</v>
      </c>
      <c r="E349" s="24">
        <v>43465</v>
      </c>
      <c r="F349" s="20">
        <v>2</v>
      </c>
      <c r="G349" s="32"/>
    </row>
    <row r="350" spans="2:7">
      <c r="B350" s="39">
        <v>211602</v>
      </c>
      <c r="C350" s="23" t="s">
        <v>251</v>
      </c>
      <c r="D350" s="47">
        <v>260740.63</v>
      </c>
      <c r="E350" s="24">
        <v>43465</v>
      </c>
      <c r="F350" s="20">
        <v>2</v>
      </c>
      <c r="G350" s="32"/>
    </row>
    <row r="351" spans="2:7">
      <c r="B351" s="39">
        <v>211603</v>
      </c>
      <c r="C351" s="23" t="s">
        <v>252</v>
      </c>
      <c r="D351" s="47">
        <v>150836.26999999999</v>
      </c>
      <c r="E351" s="24">
        <v>43465</v>
      </c>
      <c r="F351" s="20">
        <v>2</v>
      </c>
      <c r="G351" s="32"/>
    </row>
    <row r="352" spans="2:7">
      <c r="B352" s="39">
        <v>211604</v>
      </c>
      <c r="C352" s="23" t="s">
        <v>253</v>
      </c>
      <c r="D352" s="47">
        <v>2324.02</v>
      </c>
      <c r="E352" s="24">
        <v>43465</v>
      </c>
      <c r="F352" s="20">
        <v>2</v>
      </c>
      <c r="G352" s="32"/>
    </row>
    <row r="353" spans="2:7">
      <c r="B353" s="39">
        <v>211605</v>
      </c>
      <c r="C353" s="23" t="s">
        <v>254</v>
      </c>
      <c r="D353" s="47">
        <v>4020.11</v>
      </c>
      <c r="E353" s="24">
        <v>43465</v>
      </c>
      <c r="F353" s="20">
        <v>2</v>
      </c>
      <c r="G353" s="32"/>
    </row>
    <row r="354" spans="2:7">
      <c r="B354" s="39">
        <v>211606</v>
      </c>
      <c r="C354" s="23" t="s">
        <v>532</v>
      </c>
      <c r="D354" s="47">
        <v>97.47</v>
      </c>
      <c r="E354" s="24">
        <v>43465</v>
      </c>
      <c r="F354" s="20">
        <v>2</v>
      </c>
      <c r="G354" s="32"/>
    </row>
    <row r="355" spans="2:7">
      <c r="B355" s="39">
        <v>2117</v>
      </c>
      <c r="C355" s="23" t="s">
        <v>255</v>
      </c>
      <c r="D355" s="47">
        <v>15186.03</v>
      </c>
      <c r="E355" s="24">
        <v>43465</v>
      </c>
      <c r="F355" s="20">
        <v>2</v>
      </c>
      <c r="G355" s="32"/>
    </row>
    <row r="356" spans="2:7">
      <c r="B356" s="39">
        <v>211701</v>
      </c>
      <c r="C356" s="23" t="s">
        <v>256</v>
      </c>
      <c r="D356" s="47">
        <v>0</v>
      </c>
      <c r="E356" s="24">
        <v>43465</v>
      </c>
      <c r="F356" s="20">
        <v>2</v>
      </c>
      <c r="G356" s="32"/>
    </row>
    <row r="357" spans="2:7">
      <c r="B357" s="39">
        <v>211702</v>
      </c>
      <c r="C357" s="23" t="s">
        <v>257</v>
      </c>
      <c r="D357" s="47">
        <v>1922.37</v>
      </c>
      <c r="E357" s="24">
        <v>43465</v>
      </c>
      <c r="F357" s="20">
        <v>2</v>
      </c>
      <c r="G357" s="32"/>
    </row>
    <row r="358" spans="2:7">
      <c r="B358" s="39">
        <v>211703</v>
      </c>
      <c r="C358" s="23" t="s">
        <v>258</v>
      </c>
      <c r="D358" s="47">
        <v>8576.6</v>
      </c>
      <c r="E358" s="24">
        <v>43465</v>
      </c>
      <c r="F358" s="20">
        <v>2</v>
      </c>
      <c r="G358" s="32"/>
    </row>
    <row r="359" spans="2:7">
      <c r="B359" s="39">
        <v>211704</v>
      </c>
      <c r="C359" s="23" t="s">
        <v>259</v>
      </c>
      <c r="D359" s="47">
        <v>0</v>
      </c>
      <c r="E359" s="24">
        <v>43465</v>
      </c>
      <c r="F359" s="20">
        <v>2</v>
      </c>
      <c r="G359" s="32"/>
    </row>
    <row r="360" spans="2:7">
      <c r="B360" s="39">
        <v>211705</v>
      </c>
      <c r="C360" s="23" t="s">
        <v>260</v>
      </c>
      <c r="D360" s="47">
        <v>0</v>
      </c>
      <c r="E360" s="24">
        <v>43465</v>
      </c>
      <c r="F360" s="20">
        <v>2</v>
      </c>
      <c r="G360" s="32"/>
    </row>
    <row r="361" spans="2:7">
      <c r="B361" s="39">
        <v>211706</v>
      </c>
      <c r="C361" s="23" t="s">
        <v>261</v>
      </c>
      <c r="D361" s="47">
        <v>2389.61</v>
      </c>
      <c r="E361" s="24">
        <v>43465</v>
      </c>
      <c r="F361" s="20">
        <v>2</v>
      </c>
      <c r="G361" s="32"/>
    </row>
    <row r="362" spans="2:7">
      <c r="B362" s="39">
        <v>211707</v>
      </c>
      <c r="C362" s="23" t="s">
        <v>262</v>
      </c>
      <c r="D362" s="47">
        <v>-1759.7</v>
      </c>
      <c r="E362" s="24">
        <v>43465</v>
      </c>
      <c r="F362" s="20">
        <v>2</v>
      </c>
      <c r="G362" s="32"/>
    </row>
    <row r="363" spans="2:7">
      <c r="B363" s="39">
        <v>211708</v>
      </c>
      <c r="C363" s="22" t="s">
        <v>263</v>
      </c>
      <c r="D363" s="47">
        <v>0</v>
      </c>
      <c r="E363" s="24">
        <v>43465</v>
      </c>
      <c r="F363" s="20">
        <v>2</v>
      </c>
      <c r="G363" s="32"/>
    </row>
    <row r="364" spans="2:7">
      <c r="B364" s="39">
        <v>211709</v>
      </c>
      <c r="C364" s="22" t="s">
        <v>264</v>
      </c>
      <c r="D364" s="47">
        <v>0</v>
      </c>
      <c r="E364" s="24">
        <v>43465</v>
      </c>
      <c r="F364" s="20">
        <v>2</v>
      </c>
      <c r="G364" s="32"/>
    </row>
    <row r="365" spans="2:7">
      <c r="B365" s="39">
        <v>211710</v>
      </c>
      <c r="C365" s="22" t="s">
        <v>265</v>
      </c>
      <c r="D365" s="47">
        <v>0</v>
      </c>
      <c r="E365" s="24">
        <v>43465</v>
      </c>
      <c r="F365" s="20">
        <v>2</v>
      </c>
      <c r="G365" s="32"/>
    </row>
    <row r="366" spans="2:7">
      <c r="B366" s="39">
        <v>211711</v>
      </c>
      <c r="C366" s="22" t="s">
        <v>266</v>
      </c>
      <c r="D366" s="47">
        <v>275.26</v>
      </c>
      <c r="E366" s="24">
        <v>43465</v>
      </c>
      <c r="F366" s="20">
        <v>2</v>
      </c>
      <c r="G366" s="32"/>
    </row>
    <row r="367" spans="2:7">
      <c r="B367" s="39">
        <v>211712</v>
      </c>
      <c r="C367" s="22" t="s">
        <v>267</v>
      </c>
      <c r="D367" s="47">
        <v>3794.67</v>
      </c>
      <c r="E367" s="24">
        <v>43465</v>
      </c>
      <c r="F367" s="20">
        <v>2</v>
      </c>
      <c r="G367" s="32"/>
    </row>
    <row r="368" spans="2:7">
      <c r="B368" s="39">
        <v>211713</v>
      </c>
      <c r="C368" s="22" t="s">
        <v>268</v>
      </c>
      <c r="D368" s="47">
        <v>-12.78</v>
      </c>
      <c r="E368" s="24">
        <v>43465</v>
      </c>
      <c r="F368" s="20">
        <v>2</v>
      </c>
      <c r="G368" s="32"/>
    </row>
    <row r="369" spans="2:7">
      <c r="B369" s="39">
        <v>2118</v>
      </c>
      <c r="C369" s="22" t="s">
        <v>269</v>
      </c>
      <c r="D369" s="47">
        <v>6337143.8899999987</v>
      </c>
      <c r="E369" s="24">
        <v>43465</v>
      </c>
      <c r="F369" s="20">
        <v>2</v>
      </c>
      <c r="G369" s="32"/>
    </row>
    <row r="370" spans="2:7">
      <c r="B370" s="39">
        <v>211801</v>
      </c>
      <c r="C370" s="22" t="s">
        <v>270</v>
      </c>
      <c r="D370" s="47">
        <v>411256.48000000004</v>
      </c>
      <c r="E370" s="24">
        <v>43465</v>
      </c>
      <c r="F370" s="20">
        <v>2</v>
      </c>
      <c r="G370" s="32"/>
    </row>
    <row r="371" spans="2:7">
      <c r="B371" s="39">
        <v>211802</v>
      </c>
      <c r="C371" s="22" t="s">
        <v>271</v>
      </c>
      <c r="D371" s="47">
        <v>0</v>
      </c>
      <c r="E371" s="24">
        <v>43465</v>
      </c>
      <c r="F371" s="20">
        <v>2</v>
      </c>
      <c r="G371" s="32"/>
    </row>
    <row r="372" spans="2:7">
      <c r="B372" s="39">
        <v>211803</v>
      </c>
      <c r="C372" s="22" t="s">
        <v>272</v>
      </c>
      <c r="D372" s="47">
        <v>1711215.22</v>
      </c>
      <c r="E372" s="24">
        <v>43465</v>
      </c>
      <c r="F372" s="20">
        <v>2</v>
      </c>
      <c r="G372" s="32"/>
    </row>
    <row r="373" spans="2:7">
      <c r="B373" s="39">
        <v>211804</v>
      </c>
      <c r="C373" s="22" t="s">
        <v>273</v>
      </c>
      <c r="D373" s="47">
        <v>1950174.42</v>
      </c>
      <c r="E373" s="24">
        <v>43465</v>
      </c>
      <c r="F373" s="20">
        <v>2</v>
      </c>
      <c r="G373" s="32"/>
    </row>
    <row r="374" spans="2:7">
      <c r="B374" s="39">
        <v>211805</v>
      </c>
      <c r="C374" s="22" t="s">
        <v>274</v>
      </c>
      <c r="D374" s="47">
        <v>0</v>
      </c>
      <c r="E374" s="24">
        <v>43465</v>
      </c>
      <c r="F374" s="20">
        <v>2</v>
      </c>
      <c r="G374" s="32"/>
    </row>
    <row r="375" spans="2:7">
      <c r="B375" s="39">
        <v>211806</v>
      </c>
      <c r="C375" s="22" t="s">
        <v>95</v>
      </c>
      <c r="D375" s="47">
        <v>0</v>
      </c>
      <c r="E375" s="24">
        <v>43465</v>
      </c>
      <c r="F375" s="20">
        <v>2</v>
      </c>
      <c r="G375" s="32"/>
    </row>
    <row r="376" spans="2:7">
      <c r="B376" s="39">
        <v>211807</v>
      </c>
      <c r="C376" s="22" t="s">
        <v>275</v>
      </c>
      <c r="D376" s="47">
        <v>0</v>
      </c>
      <c r="E376" s="24">
        <v>43465</v>
      </c>
      <c r="F376" s="20">
        <v>2</v>
      </c>
      <c r="G376" s="32"/>
    </row>
    <row r="377" spans="2:7">
      <c r="B377" s="39">
        <v>211808</v>
      </c>
      <c r="C377" s="22" t="s">
        <v>276</v>
      </c>
      <c r="D377" s="47">
        <v>1077641.46</v>
      </c>
      <c r="E377" s="24">
        <v>43465</v>
      </c>
      <c r="F377" s="20">
        <v>2</v>
      </c>
      <c r="G377" s="32"/>
    </row>
    <row r="378" spans="2:7">
      <c r="B378" s="39">
        <v>211809</v>
      </c>
      <c r="C378" s="22" t="s">
        <v>277</v>
      </c>
      <c r="D378" s="47">
        <v>6719.31</v>
      </c>
      <c r="E378" s="24">
        <v>43465</v>
      </c>
      <c r="F378" s="20">
        <v>2</v>
      </c>
      <c r="G378" s="32"/>
    </row>
    <row r="379" spans="2:7">
      <c r="B379" s="39">
        <v>211810</v>
      </c>
      <c r="C379" s="22" t="s">
        <v>524</v>
      </c>
      <c r="D379" s="47">
        <v>801745.14</v>
      </c>
      <c r="E379" s="24">
        <v>43465</v>
      </c>
      <c r="F379" s="20">
        <v>2</v>
      </c>
      <c r="G379" s="32"/>
    </row>
    <row r="380" spans="2:7">
      <c r="B380" s="39">
        <v>211811</v>
      </c>
      <c r="C380" s="22" t="s">
        <v>278</v>
      </c>
      <c r="D380" s="47">
        <v>0</v>
      </c>
      <c r="E380" s="24">
        <v>43465</v>
      </c>
      <c r="F380" s="20">
        <v>2</v>
      </c>
      <c r="G380" s="32"/>
    </row>
    <row r="381" spans="2:7">
      <c r="B381" s="39">
        <v>211812</v>
      </c>
      <c r="C381" s="22" t="s">
        <v>279</v>
      </c>
      <c r="D381" s="47">
        <v>0</v>
      </c>
      <c r="E381" s="24">
        <v>43465</v>
      </c>
      <c r="F381" s="20">
        <v>2</v>
      </c>
      <c r="G381" s="32"/>
    </row>
    <row r="382" spans="2:7">
      <c r="B382" s="39">
        <v>211813</v>
      </c>
      <c r="C382" s="22" t="s">
        <v>280</v>
      </c>
      <c r="D382" s="47">
        <v>0</v>
      </c>
      <c r="E382" s="24">
        <v>43465</v>
      </c>
      <c r="F382" s="20">
        <v>2</v>
      </c>
      <c r="G382" s="32"/>
    </row>
    <row r="383" spans="2:7">
      <c r="B383" s="39">
        <v>211814</v>
      </c>
      <c r="C383" s="22" t="s">
        <v>281</v>
      </c>
      <c r="D383" s="47">
        <v>4000</v>
      </c>
      <c r="E383" s="24">
        <v>43465</v>
      </c>
      <c r="F383" s="20">
        <v>2</v>
      </c>
      <c r="G383" s="32"/>
    </row>
    <row r="384" spans="2:7">
      <c r="B384" s="39">
        <v>211815</v>
      </c>
      <c r="C384" s="22" t="s">
        <v>282</v>
      </c>
      <c r="D384" s="47">
        <v>234565.99</v>
      </c>
      <c r="E384" s="24">
        <v>43465</v>
      </c>
      <c r="F384" s="20">
        <v>2</v>
      </c>
      <c r="G384" s="32"/>
    </row>
    <row r="385" spans="2:7">
      <c r="B385" s="39">
        <v>211816</v>
      </c>
      <c r="C385" s="22" t="s">
        <v>117</v>
      </c>
      <c r="D385" s="47">
        <v>3.28</v>
      </c>
      <c r="E385" s="24">
        <v>43465</v>
      </c>
      <c r="F385" s="20">
        <v>2</v>
      </c>
      <c r="G385" s="32"/>
    </row>
    <row r="386" spans="2:7">
      <c r="B386" s="39">
        <v>211817</v>
      </c>
      <c r="C386" s="22" t="s">
        <v>283</v>
      </c>
      <c r="D386" s="47">
        <v>130600.01</v>
      </c>
      <c r="E386" s="24">
        <v>43465</v>
      </c>
      <c r="F386" s="20">
        <v>2</v>
      </c>
      <c r="G386" s="32"/>
    </row>
    <row r="387" spans="2:7">
      <c r="B387" s="39">
        <v>211818</v>
      </c>
      <c r="C387" s="22" t="s">
        <v>606</v>
      </c>
      <c r="D387" s="47">
        <v>6676.68</v>
      </c>
      <c r="E387" s="24">
        <v>43465</v>
      </c>
      <c r="F387" s="20">
        <v>2</v>
      </c>
      <c r="G387" s="32"/>
    </row>
    <row r="388" spans="2:7">
      <c r="B388" s="39">
        <v>211819</v>
      </c>
      <c r="C388" s="22" t="s">
        <v>607</v>
      </c>
      <c r="D388" s="47">
        <v>1535.14</v>
      </c>
      <c r="E388" s="24">
        <v>43465</v>
      </c>
      <c r="F388" s="20">
        <v>2</v>
      </c>
      <c r="G388" s="32"/>
    </row>
    <row r="389" spans="2:7">
      <c r="B389" s="39">
        <v>211820</v>
      </c>
      <c r="C389" s="22" t="s">
        <v>519</v>
      </c>
      <c r="D389" s="47">
        <v>1010.76</v>
      </c>
      <c r="E389" s="24">
        <v>43465</v>
      </c>
      <c r="F389" s="20">
        <v>2</v>
      </c>
      <c r="G389" s="32"/>
    </row>
    <row r="390" spans="2:7">
      <c r="B390" s="39">
        <v>212</v>
      </c>
      <c r="C390" s="22" t="s">
        <v>284</v>
      </c>
      <c r="D390" s="47">
        <v>0</v>
      </c>
      <c r="E390" s="24">
        <v>43465</v>
      </c>
      <c r="F390" s="20">
        <v>2</v>
      </c>
      <c r="G390" s="32"/>
    </row>
    <row r="391" spans="2:7">
      <c r="B391" s="39">
        <v>2121</v>
      </c>
      <c r="C391" s="22" t="s">
        <v>284</v>
      </c>
      <c r="D391" s="47">
        <v>0</v>
      </c>
      <c r="E391" s="24">
        <v>43465</v>
      </c>
      <c r="F391" s="20">
        <v>2</v>
      </c>
      <c r="G391" s="32"/>
    </row>
    <row r="392" spans="2:7">
      <c r="B392" s="39">
        <v>212101</v>
      </c>
      <c r="C392" s="22" t="s">
        <v>285</v>
      </c>
      <c r="D392" s="47">
        <v>0</v>
      </c>
      <c r="E392" s="24">
        <v>43465</v>
      </c>
      <c r="F392" s="20">
        <v>2</v>
      </c>
      <c r="G392" s="32"/>
    </row>
    <row r="393" spans="2:7">
      <c r="B393" s="39">
        <v>22</v>
      </c>
      <c r="C393" s="22" t="s">
        <v>286</v>
      </c>
      <c r="D393" s="47">
        <v>18663960.969999999</v>
      </c>
      <c r="E393" s="24">
        <v>43465</v>
      </c>
      <c r="F393" s="20">
        <v>2</v>
      </c>
      <c r="G393" s="32"/>
    </row>
    <row r="394" spans="2:7">
      <c r="B394" s="39">
        <v>221</v>
      </c>
      <c r="C394" s="22" t="s">
        <v>287</v>
      </c>
      <c r="D394" s="47">
        <v>18663960.969999999</v>
      </c>
      <c r="E394" s="24">
        <v>43465</v>
      </c>
      <c r="F394" s="20">
        <v>2</v>
      </c>
      <c r="G394" s="32"/>
    </row>
    <row r="395" spans="2:7">
      <c r="B395" s="39">
        <v>2211</v>
      </c>
      <c r="C395" s="22" t="s">
        <v>288</v>
      </c>
      <c r="D395" s="47">
        <v>0</v>
      </c>
      <c r="E395" s="24">
        <v>43465</v>
      </c>
      <c r="F395" s="20">
        <v>2</v>
      </c>
      <c r="G395" s="32"/>
    </row>
    <row r="396" spans="2:7">
      <c r="B396" s="39">
        <v>221101</v>
      </c>
      <c r="C396" s="22" t="s">
        <v>289</v>
      </c>
      <c r="D396" s="47">
        <v>0</v>
      </c>
      <c r="E396" s="24">
        <v>43465</v>
      </c>
      <c r="F396" s="20">
        <v>2</v>
      </c>
      <c r="G396" s="32"/>
    </row>
    <row r="397" spans="2:7">
      <c r="B397" s="39">
        <v>2212</v>
      </c>
      <c r="C397" s="22" t="s">
        <v>290</v>
      </c>
      <c r="D397" s="47">
        <v>2464618.9500000002</v>
      </c>
      <c r="E397" s="24">
        <v>43465</v>
      </c>
      <c r="F397" s="20">
        <v>2</v>
      </c>
      <c r="G397" s="32"/>
    </row>
    <row r="398" spans="2:7">
      <c r="B398" s="38">
        <v>221201</v>
      </c>
      <c r="C398" s="7" t="s">
        <v>291</v>
      </c>
      <c r="D398" s="47">
        <v>1130726.74</v>
      </c>
      <c r="E398" s="24">
        <v>43465</v>
      </c>
      <c r="F398" s="20">
        <v>2</v>
      </c>
      <c r="G398" s="32"/>
    </row>
    <row r="399" spans="2:7">
      <c r="B399" s="38">
        <v>221202</v>
      </c>
      <c r="C399" s="7" t="s">
        <v>292</v>
      </c>
      <c r="D399" s="48">
        <v>1333892.21</v>
      </c>
      <c r="E399" s="24">
        <v>43465</v>
      </c>
      <c r="F399" s="20">
        <v>2</v>
      </c>
      <c r="G399" s="32"/>
    </row>
    <row r="400" spans="2:7">
      <c r="B400" s="38">
        <v>2213</v>
      </c>
      <c r="C400" s="7" t="s">
        <v>222</v>
      </c>
      <c r="D400" s="48">
        <v>15499342.02</v>
      </c>
      <c r="E400" s="24">
        <v>43465</v>
      </c>
      <c r="F400" s="20">
        <v>2</v>
      </c>
      <c r="G400" s="32"/>
    </row>
    <row r="401" spans="2:7">
      <c r="B401" s="38">
        <v>221301</v>
      </c>
      <c r="C401" s="7" t="s">
        <v>223</v>
      </c>
      <c r="D401" s="48">
        <v>14723423.66</v>
      </c>
      <c r="E401" s="24">
        <v>43465</v>
      </c>
      <c r="F401" s="20">
        <v>2</v>
      </c>
      <c r="G401" s="32"/>
    </row>
    <row r="402" spans="2:7">
      <c r="B402" s="38">
        <v>221302</v>
      </c>
      <c r="C402" s="7" t="s">
        <v>226</v>
      </c>
      <c r="D402" s="48">
        <v>775918.36</v>
      </c>
      <c r="E402" s="24">
        <v>43465</v>
      </c>
      <c r="F402" s="20">
        <v>2</v>
      </c>
      <c r="G402" s="32"/>
    </row>
    <row r="403" spans="2:7">
      <c r="B403" s="38">
        <v>2214</v>
      </c>
      <c r="C403" s="7" t="s">
        <v>293</v>
      </c>
      <c r="D403" s="48">
        <v>0</v>
      </c>
      <c r="E403" s="24">
        <v>43465</v>
      </c>
      <c r="F403" s="20">
        <v>2</v>
      </c>
      <c r="G403" s="32"/>
    </row>
    <row r="404" spans="2:7">
      <c r="B404" s="38">
        <v>221401</v>
      </c>
      <c r="C404" s="7" t="s">
        <v>294</v>
      </c>
      <c r="D404" s="48">
        <v>0</v>
      </c>
      <c r="E404" s="24">
        <v>43465</v>
      </c>
      <c r="F404" s="20">
        <v>2</v>
      </c>
      <c r="G404" s="32"/>
    </row>
    <row r="405" spans="2:7" ht="12.75" customHeight="1">
      <c r="B405" s="41">
        <v>2215</v>
      </c>
      <c r="C405" s="7" t="s">
        <v>584</v>
      </c>
      <c r="D405" s="48">
        <v>700000</v>
      </c>
      <c r="E405" s="24">
        <v>43465</v>
      </c>
      <c r="F405" s="20">
        <v>2</v>
      </c>
      <c r="G405" s="32"/>
    </row>
    <row r="406" spans="2:7" ht="12.75" customHeight="1">
      <c r="B406" s="42">
        <v>221501</v>
      </c>
      <c r="C406" s="7" t="s">
        <v>585</v>
      </c>
      <c r="D406" s="49">
        <v>700000</v>
      </c>
      <c r="E406" s="24">
        <v>43465</v>
      </c>
      <c r="F406" s="20">
        <v>2</v>
      </c>
      <c r="G406" s="32"/>
    </row>
    <row r="407" spans="2:7" ht="12.75" customHeight="1">
      <c r="B407" s="42">
        <v>3</v>
      </c>
      <c r="C407" s="7" t="s">
        <v>3</v>
      </c>
      <c r="D407" s="49">
        <v>69487463.860000014</v>
      </c>
      <c r="E407" s="24">
        <v>43465</v>
      </c>
      <c r="F407" s="20">
        <v>3</v>
      </c>
      <c r="G407" s="32"/>
    </row>
    <row r="408" spans="2:7">
      <c r="B408" s="38">
        <v>31</v>
      </c>
      <c r="C408" s="6" t="s">
        <v>295</v>
      </c>
      <c r="D408" s="49">
        <v>67267674.109999999</v>
      </c>
      <c r="E408" s="24">
        <v>43465</v>
      </c>
      <c r="F408" s="20">
        <v>3</v>
      </c>
      <c r="G408" s="32"/>
    </row>
    <row r="409" spans="2:7">
      <c r="B409" s="38">
        <v>311</v>
      </c>
      <c r="C409" s="6" t="s">
        <v>296</v>
      </c>
      <c r="D409" s="49">
        <v>67267674.109999999</v>
      </c>
      <c r="E409" s="24">
        <v>43465</v>
      </c>
      <c r="F409" s="20">
        <v>3</v>
      </c>
      <c r="G409" s="32"/>
    </row>
    <row r="410" spans="2:7">
      <c r="B410" s="38">
        <v>3111</v>
      </c>
      <c r="C410" s="6" t="s">
        <v>296</v>
      </c>
      <c r="D410" s="49">
        <v>67267674.109999999</v>
      </c>
      <c r="E410" s="24">
        <v>43465</v>
      </c>
      <c r="F410" s="20">
        <v>3</v>
      </c>
      <c r="G410" s="32"/>
    </row>
    <row r="411" spans="2:7">
      <c r="B411" s="38">
        <v>311101</v>
      </c>
      <c r="C411" s="6" t="s">
        <v>296</v>
      </c>
      <c r="D411" s="49">
        <v>67267674.109999999</v>
      </c>
      <c r="E411" s="24">
        <v>43465</v>
      </c>
      <c r="F411" s="20">
        <v>3</v>
      </c>
      <c r="G411" s="32"/>
    </row>
    <row r="412" spans="2:7">
      <c r="B412" s="38">
        <v>32</v>
      </c>
      <c r="C412" s="6" t="s">
        <v>297</v>
      </c>
      <c r="D412" s="37">
        <v>-4175245.7699999944</v>
      </c>
      <c r="E412" s="24">
        <v>43465</v>
      </c>
      <c r="F412" s="20">
        <v>3</v>
      </c>
      <c r="G412" s="32"/>
    </row>
    <row r="413" spans="2:7">
      <c r="B413" s="38">
        <v>321</v>
      </c>
      <c r="C413" s="6" t="s">
        <v>297</v>
      </c>
      <c r="D413" s="37">
        <v>2159364.7200000002</v>
      </c>
      <c r="E413" s="24">
        <v>43465</v>
      </c>
      <c r="F413" s="20">
        <v>3</v>
      </c>
      <c r="G413" s="32"/>
    </row>
    <row r="414" spans="2:7">
      <c r="B414" s="38">
        <v>3211</v>
      </c>
      <c r="C414" s="6" t="s">
        <v>297</v>
      </c>
      <c r="D414" s="37">
        <v>2159364.7200000002</v>
      </c>
      <c r="E414" s="24">
        <v>43465</v>
      </c>
      <c r="F414" s="20">
        <v>3</v>
      </c>
      <c r="G414" s="32"/>
    </row>
    <row r="415" spans="2:7">
      <c r="B415" s="38">
        <v>321101</v>
      </c>
      <c r="C415" s="6" t="s">
        <v>298</v>
      </c>
      <c r="D415" s="37">
        <v>2159364.7200000002</v>
      </c>
      <c r="E415" s="24">
        <v>43465</v>
      </c>
      <c r="F415" s="20">
        <v>3</v>
      </c>
      <c r="G415" s="32"/>
    </row>
    <row r="416" spans="2:7">
      <c r="B416" s="38">
        <v>322</v>
      </c>
      <c r="C416" s="6" t="s">
        <v>299</v>
      </c>
      <c r="D416" s="37">
        <v>-6334610.4899999946</v>
      </c>
      <c r="E416" s="24">
        <v>43465</v>
      </c>
      <c r="F416" s="20">
        <v>3</v>
      </c>
      <c r="G416" s="32"/>
    </row>
    <row r="417" spans="2:7">
      <c r="B417" s="38">
        <v>3221</v>
      </c>
      <c r="C417" s="6" t="s">
        <v>299</v>
      </c>
      <c r="D417" s="37">
        <v>-6334610.4899999946</v>
      </c>
      <c r="E417" s="24">
        <v>43465</v>
      </c>
      <c r="F417" s="20">
        <v>3</v>
      </c>
      <c r="G417" s="32"/>
    </row>
    <row r="418" spans="2:7">
      <c r="B418" s="38">
        <v>322101</v>
      </c>
      <c r="C418" s="6" t="s">
        <v>300</v>
      </c>
      <c r="D418" s="37">
        <v>-6334610.4899999946</v>
      </c>
      <c r="E418" s="24">
        <v>43465</v>
      </c>
      <c r="F418" s="20">
        <v>3</v>
      </c>
      <c r="G418" s="32"/>
    </row>
    <row r="419" spans="2:7">
      <c r="B419" s="38">
        <v>33</v>
      </c>
      <c r="C419" s="6" t="s">
        <v>301</v>
      </c>
      <c r="D419" s="37">
        <v>6378281.9000000004</v>
      </c>
      <c r="E419" s="24">
        <v>43465</v>
      </c>
      <c r="F419" s="20">
        <v>3</v>
      </c>
      <c r="G419" s="32"/>
    </row>
    <row r="420" spans="2:7">
      <c r="B420" s="38">
        <v>331</v>
      </c>
      <c r="C420" s="6" t="s">
        <v>302</v>
      </c>
      <c r="D420" s="37">
        <v>6378281.9000000004</v>
      </c>
      <c r="E420" s="24">
        <v>43465</v>
      </c>
      <c r="F420" s="20">
        <v>3</v>
      </c>
      <c r="G420" s="32"/>
    </row>
    <row r="421" spans="2:7">
      <c r="B421" s="38">
        <v>3311</v>
      </c>
      <c r="C421" s="6" t="s">
        <v>302</v>
      </c>
      <c r="D421" s="37">
        <v>6378281.9000000004</v>
      </c>
      <c r="E421" s="24">
        <v>43465</v>
      </c>
      <c r="F421" s="20">
        <v>3</v>
      </c>
      <c r="G421" s="32"/>
    </row>
    <row r="422" spans="2:7">
      <c r="B422" s="38">
        <v>331101</v>
      </c>
      <c r="C422" s="6" t="s">
        <v>303</v>
      </c>
      <c r="D422" s="37">
        <v>6378281.9000000004</v>
      </c>
      <c r="E422" s="24">
        <v>43465</v>
      </c>
      <c r="F422" s="20">
        <v>3</v>
      </c>
      <c r="G422" s="32"/>
    </row>
    <row r="423" spans="2:7">
      <c r="B423" s="38">
        <v>34</v>
      </c>
      <c r="C423" s="6" t="s">
        <v>520</v>
      </c>
      <c r="D423" s="37">
        <v>16753.62</v>
      </c>
      <c r="E423" s="24">
        <v>43465</v>
      </c>
      <c r="F423" s="20">
        <v>3</v>
      </c>
      <c r="G423" s="32"/>
    </row>
    <row r="424" spans="2:7">
      <c r="B424" s="38">
        <v>341</v>
      </c>
      <c r="C424" s="6" t="s">
        <v>521</v>
      </c>
      <c r="D424" s="37">
        <v>16753.62</v>
      </c>
      <c r="E424" s="24">
        <v>43465</v>
      </c>
      <c r="F424" s="20">
        <v>3</v>
      </c>
      <c r="G424" s="32"/>
    </row>
    <row r="425" spans="2:7">
      <c r="B425" s="38">
        <v>3411</v>
      </c>
      <c r="C425" s="6" t="s">
        <v>521</v>
      </c>
      <c r="D425" s="37">
        <v>16753.62</v>
      </c>
      <c r="E425" s="24">
        <v>43465</v>
      </c>
      <c r="F425" s="20">
        <v>3</v>
      </c>
      <c r="G425" s="32"/>
    </row>
    <row r="426" spans="2:7">
      <c r="B426" s="38">
        <v>341101</v>
      </c>
      <c r="C426" s="6" t="s">
        <v>533</v>
      </c>
      <c r="D426" s="37">
        <v>16753.62</v>
      </c>
      <c r="E426" s="24">
        <v>43465</v>
      </c>
      <c r="F426" s="20">
        <v>3</v>
      </c>
      <c r="G426" s="32"/>
    </row>
  </sheetData>
  <autoFilter ref="B19:F361"/>
  <mergeCells count="6">
    <mergeCell ref="B18:F18"/>
    <mergeCell ref="B9:B16"/>
    <mergeCell ref="C9:C16"/>
    <mergeCell ref="D9:D16"/>
    <mergeCell ref="E9:E16"/>
    <mergeCell ref="F9:F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6"/>
  <sheetViews>
    <sheetView topLeftCell="A43" zoomScaleNormal="100" workbookViewId="0">
      <selection activeCell="E65" sqref="E65"/>
    </sheetView>
  </sheetViews>
  <sheetFormatPr baseColWidth="10" defaultRowHeight="15"/>
  <cols>
    <col min="2" max="2" width="30.42578125" bestFit="1" customWidth="1"/>
    <col min="3" max="3" width="14.7109375" customWidth="1"/>
    <col min="4" max="6" width="13.140625" bestFit="1" customWidth="1"/>
    <col min="7" max="7" width="14.42578125" customWidth="1"/>
    <col min="8" max="8" width="13.140625" style="61" bestFit="1" customWidth="1"/>
    <col min="9" max="9" width="17.5703125" bestFit="1" customWidth="1"/>
    <col min="10" max="10" width="14.5703125" bestFit="1" customWidth="1"/>
  </cols>
  <sheetData>
    <row r="1" spans="1:9">
      <c r="A1" s="195" t="s">
        <v>560</v>
      </c>
      <c r="B1" s="195"/>
      <c r="C1" s="195"/>
      <c r="D1" s="195"/>
      <c r="E1" s="195"/>
      <c r="F1" s="195"/>
      <c r="G1" s="195"/>
      <c r="H1" s="195"/>
    </row>
    <row r="3" spans="1:9" ht="15.75" customHeight="1">
      <c r="A3" s="193"/>
      <c r="B3" s="194" t="s">
        <v>561</v>
      </c>
      <c r="C3" s="192" t="s">
        <v>562</v>
      </c>
      <c r="D3" s="192" t="s">
        <v>563</v>
      </c>
      <c r="E3" s="192" t="s">
        <v>564</v>
      </c>
      <c r="F3" s="192" t="s">
        <v>565</v>
      </c>
      <c r="G3" s="192" t="s">
        <v>589</v>
      </c>
      <c r="H3" s="50" t="s">
        <v>566</v>
      </c>
    </row>
    <row r="4" spans="1:9">
      <c r="A4" s="193"/>
      <c r="B4" s="194"/>
      <c r="C4" s="192"/>
      <c r="D4" s="192"/>
      <c r="E4" s="192"/>
      <c r="F4" s="192"/>
      <c r="G4" s="192"/>
      <c r="H4" s="50" t="s">
        <v>567</v>
      </c>
    </row>
    <row r="5" spans="1:9" ht="21" customHeight="1">
      <c r="A5" s="51">
        <v>1</v>
      </c>
      <c r="B5" s="51" t="s">
        <v>568</v>
      </c>
      <c r="C5" s="52">
        <v>663362.19999999984</v>
      </c>
      <c r="D5" s="52">
        <v>846391.30999999994</v>
      </c>
      <c r="E5" s="52">
        <v>456337.43</v>
      </c>
      <c r="F5" s="52">
        <f>SUM(C5:E5)</f>
        <v>1966090.9399999997</v>
      </c>
      <c r="G5" s="53">
        <v>2675880</v>
      </c>
      <c r="H5" s="54">
        <f>(F5-G5)/F5</f>
        <v>-0.36101537602324762</v>
      </c>
      <c r="I5" s="55"/>
    </row>
    <row r="6" spans="1:9">
      <c r="A6" s="51">
        <v>2</v>
      </c>
      <c r="B6" s="51" t="s">
        <v>569</v>
      </c>
      <c r="C6" s="52">
        <v>2326294.16</v>
      </c>
      <c r="D6" s="52">
        <v>2359072.0700000003</v>
      </c>
      <c r="E6" s="52">
        <v>2351861.3899999997</v>
      </c>
      <c r="F6" s="52">
        <f t="shared" ref="F6:F16" si="0">SUM(C6:E6)</f>
        <v>7037227.6200000001</v>
      </c>
      <c r="G6" s="53">
        <v>11340522</v>
      </c>
      <c r="H6" s="54">
        <f t="shared" ref="H6:H15" si="1">(F6-G6)/F6</f>
        <v>-0.61150421904357843</v>
      </c>
    </row>
    <row r="7" spans="1:9">
      <c r="A7" s="51">
        <v>3</v>
      </c>
      <c r="B7" s="51" t="s">
        <v>570</v>
      </c>
      <c r="C7" s="52">
        <f>C5-C6</f>
        <v>-1662931.9600000004</v>
      </c>
      <c r="D7" s="52">
        <f t="shared" ref="D7:E7" si="2">D5-D6</f>
        <v>-1512680.7600000002</v>
      </c>
      <c r="E7" s="52">
        <f t="shared" si="2"/>
        <v>-1895523.9599999997</v>
      </c>
      <c r="F7" s="52">
        <f t="shared" si="0"/>
        <v>-5071136.6800000006</v>
      </c>
      <c r="G7" s="53">
        <v>-8664642</v>
      </c>
      <c r="H7" s="54">
        <f t="shared" si="1"/>
        <v>-0.7086192991351199</v>
      </c>
    </row>
    <row r="8" spans="1:9" ht="21">
      <c r="A8" s="51">
        <v>4</v>
      </c>
      <c r="B8" s="56" t="s">
        <v>571</v>
      </c>
      <c r="C8" s="52">
        <v>509465.24000000005</v>
      </c>
      <c r="D8" s="52">
        <v>510144.47000000009</v>
      </c>
      <c r="E8" s="52">
        <v>533389.1</v>
      </c>
      <c r="F8" s="52">
        <f t="shared" si="0"/>
        <v>1552998.81</v>
      </c>
      <c r="G8" s="53">
        <v>1521066</v>
      </c>
      <c r="H8" s="54">
        <f t="shared" si="1"/>
        <v>2.0562031209798579E-2</v>
      </c>
    </row>
    <row r="9" spans="1:9">
      <c r="A9" s="51">
        <v>5</v>
      </c>
      <c r="B9" s="57" t="s">
        <v>572</v>
      </c>
      <c r="C9" s="58">
        <f>C7-C8</f>
        <v>-2172397.2000000007</v>
      </c>
      <c r="D9" s="58">
        <f t="shared" ref="D9:E9" si="3">D7-D8</f>
        <v>-2022825.2300000004</v>
      </c>
      <c r="E9" s="58">
        <f t="shared" si="3"/>
        <v>-2428913.0599999996</v>
      </c>
      <c r="F9" s="58">
        <f t="shared" si="0"/>
        <v>-6624135.4900000012</v>
      </c>
      <c r="G9" s="59">
        <v>-10185708</v>
      </c>
      <c r="H9" s="54">
        <f t="shared" si="1"/>
        <v>-0.53766601171981743</v>
      </c>
    </row>
    <row r="10" spans="1:9">
      <c r="A10" s="51">
        <v>6</v>
      </c>
      <c r="B10" s="51" t="s">
        <v>573</v>
      </c>
      <c r="C10" s="52">
        <v>42315.5</v>
      </c>
      <c r="D10" s="52">
        <v>55216.370000000112</v>
      </c>
      <c r="E10" s="52">
        <v>51288.020000000019</v>
      </c>
      <c r="F10" s="52">
        <f t="shared" si="0"/>
        <v>148819.89000000013</v>
      </c>
      <c r="G10" s="53">
        <v>121518</v>
      </c>
      <c r="H10" s="54">
        <f t="shared" si="1"/>
        <v>0.18345592111377118</v>
      </c>
    </row>
    <row r="11" spans="1:9">
      <c r="A11" s="51">
        <v>7</v>
      </c>
      <c r="B11" s="51" t="s">
        <v>574</v>
      </c>
      <c r="C11" s="52">
        <v>0</v>
      </c>
      <c r="D11" s="52">
        <v>0</v>
      </c>
      <c r="E11" s="52">
        <v>0</v>
      </c>
      <c r="F11" s="52">
        <v>0</v>
      </c>
      <c r="G11" s="53">
        <v>9009</v>
      </c>
      <c r="H11" s="54" t="e">
        <f>(F11-G11)/F11</f>
        <v>#DIV/0!</v>
      </c>
    </row>
    <row r="12" spans="1:9">
      <c r="A12" s="51">
        <v>8</v>
      </c>
      <c r="B12" s="51" t="s">
        <v>575</v>
      </c>
      <c r="C12" s="52">
        <v>210425.72999999998</v>
      </c>
      <c r="D12" s="52">
        <v>192725.47</v>
      </c>
      <c r="E12" s="52">
        <v>195499.97</v>
      </c>
      <c r="F12" s="52">
        <f t="shared" si="0"/>
        <v>598651.16999999993</v>
      </c>
      <c r="G12" s="53">
        <v>0</v>
      </c>
      <c r="H12" s="54">
        <f>(F12-G12)/F12</f>
        <v>1</v>
      </c>
    </row>
    <row r="13" spans="1:9">
      <c r="A13" s="51">
        <v>9</v>
      </c>
      <c r="B13" s="57" t="s">
        <v>576</v>
      </c>
      <c r="C13" s="58">
        <f>C10-C11-C12</f>
        <v>-168110.22999999998</v>
      </c>
      <c r="D13" s="58">
        <f t="shared" ref="D13:E13" si="4">D10-D11-D12</f>
        <v>-137509.09999999989</v>
      </c>
      <c r="E13" s="58">
        <f t="shared" si="4"/>
        <v>-144211.94999999998</v>
      </c>
      <c r="F13" s="58">
        <f t="shared" si="0"/>
        <v>-449831.2799999998</v>
      </c>
      <c r="G13" s="59">
        <v>112509</v>
      </c>
      <c r="H13" s="54">
        <f t="shared" si="1"/>
        <v>1.2501137759917453</v>
      </c>
    </row>
    <row r="14" spans="1:9">
      <c r="A14" s="51">
        <v>10</v>
      </c>
      <c r="B14" s="57" t="s">
        <v>577</v>
      </c>
      <c r="C14" s="58">
        <f>C9+C13</f>
        <v>-2340507.4300000006</v>
      </c>
      <c r="D14" s="58">
        <f t="shared" ref="D14:E14" si="5">D9+D13</f>
        <v>-2160334.3300000005</v>
      </c>
      <c r="E14" s="58">
        <f t="shared" si="5"/>
        <v>-2573125.0099999998</v>
      </c>
      <c r="F14" s="58">
        <f t="shared" si="0"/>
        <v>-7073966.7700000014</v>
      </c>
      <c r="G14" s="59">
        <v>-10298217</v>
      </c>
      <c r="H14" s="54">
        <f t="shared" si="1"/>
        <v>-0.45579097765538384</v>
      </c>
    </row>
    <row r="15" spans="1:9" ht="21">
      <c r="A15" s="60"/>
      <c r="B15" s="51" t="s">
        <v>578</v>
      </c>
      <c r="C15" s="53">
        <v>0</v>
      </c>
      <c r="D15" s="53">
        <v>3193698.51</v>
      </c>
      <c r="E15" s="53">
        <v>2132846.64</v>
      </c>
      <c r="F15" s="53">
        <f t="shared" si="0"/>
        <v>5326545.1500000004</v>
      </c>
      <c r="G15" s="53">
        <v>5627533</v>
      </c>
      <c r="H15" s="54">
        <f t="shared" si="1"/>
        <v>-5.6507143284047746E-2</v>
      </c>
    </row>
    <row r="16" spans="1:9" ht="21">
      <c r="A16" s="60"/>
      <c r="B16" s="51" t="s">
        <v>579</v>
      </c>
      <c r="C16" s="53">
        <v>0</v>
      </c>
      <c r="D16" s="53">
        <v>0</v>
      </c>
      <c r="E16" s="53">
        <v>0</v>
      </c>
      <c r="F16" s="53">
        <f t="shared" si="0"/>
        <v>0</v>
      </c>
      <c r="G16" s="53">
        <v>0</v>
      </c>
      <c r="H16" s="54">
        <v>0</v>
      </c>
    </row>
    <row r="19" spans="1:8">
      <c r="A19" s="193"/>
      <c r="B19" s="194" t="s">
        <v>561</v>
      </c>
      <c r="C19" s="192" t="s">
        <v>580</v>
      </c>
      <c r="D19" s="192" t="s">
        <v>581</v>
      </c>
      <c r="E19" s="192" t="s">
        <v>547</v>
      </c>
      <c r="F19" s="192" t="s">
        <v>565</v>
      </c>
      <c r="G19" s="192" t="s">
        <v>589</v>
      </c>
      <c r="H19" s="50" t="s">
        <v>566</v>
      </c>
    </row>
    <row r="20" spans="1:8">
      <c r="A20" s="193"/>
      <c r="B20" s="194"/>
      <c r="C20" s="192"/>
      <c r="D20" s="192"/>
      <c r="E20" s="192"/>
      <c r="F20" s="192"/>
      <c r="G20" s="192"/>
      <c r="H20" s="50" t="s">
        <v>567</v>
      </c>
    </row>
    <row r="21" spans="1:8">
      <c r="A21" s="51">
        <v>1</v>
      </c>
      <c r="B21" s="51" t="s">
        <v>568</v>
      </c>
      <c r="C21" s="52">
        <v>4762697.04</v>
      </c>
      <c r="D21" s="52">
        <v>4015872.3500000006</v>
      </c>
      <c r="E21" s="52">
        <v>814441.42</v>
      </c>
      <c r="F21" s="52">
        <f>SUM(C21:E21)</f>
        <v>9593010.8100000005</v>
      </c>
      <c r="G21" s="53">
        <v>10544708</v>
      </c>
      <c r="H21" s="54">
        <f>(F21-G21)/F21</f>
        <v>-9.9207350940116304E-2</v>
      </c>
    </row>
    <row r="22" spans="1:8">
      <c r="A22" s="51">
        <v>2</v>
      </c>
      <c r="B22" s="51" t="s">
        <v>569</v>
      </c>
      <c r="C22" s="52">
        <v>4655731.7600000007</v>
      </c>
      <c r="D22" s="52">
        <v>4561788.82</v>
      </c>
      <c r="E22" s="52">
        <v>2911581.08</v>
      </c>
      <c r="F22" s="52">
        <f t="shared" ref="F22:F32" si="6">SUM(C22:E22)</f>
        <v>12129101.660000002</v>
      </c>
      <c r="G22" s="53">
        <v>15594484</v>
      </c>
      <c r="H22" s="54">
        <f t="shared" ref="H22:H31" si="7">(F22-G22)/F22</f>
        <v>-0.28570807938961551</v>
      </c>
    </row>
    <row r="23" spans="1:8">
      <c r="A23" s="51">
        <v>3</v>
      </c>
      <c r="B23" s="51" t="s">
        <v>570</v>
      </c>
      <c r="C23" s="52">
        <f>C21-C22</f>
        <v>106965.27999999933</v>
      </c>
      <c r="D23" s="52">
        <f t="shared" ref="D23:E23" si="8">D21-D22</f>
        <v>-545916.46999999974</v>
      </c>
      <c r="E23" s="52">
        <f t="shared" si="8"/>
        <v>-2097139.6600000001</v>
      </c>
      <c r="F23" s="52">
        <f t="shared" si="6"/>
        <v>-2536090.8500000006</v>
      </c>
      <c r="G23" s="53">
        <v>-5049776</v>
      </c>
      <c r="H23" s="54">
        <f t="shared" si="7"/>
        <v>-0.99116526129180227</v>
      </c>
    </row>
    <row r="24" spans="1:8" ht="21">
      <c r="A24" s="51">
        <v>4</v>
      </c>
      <c r="B24" s="56" t="s">
        <v>571</v>
      </c>
      <c r="C24" s="52">
        <v>508002.47000000009</v>
      </c>
      <c r="D24" s="52">
        <v>493164.46</v>
      </c>
      <c r="E24" s="52">
        <v>509699.68000000005</v>
      </c>
      <c r="F24" s="52">
        <f t="shared" si="6"/>
        <v>1510866.6100000003</v>
      </c>
      <c r="G24" s="53">
        <v>1521066</v>
      </c>
      <c r="H24" s="54">
        <f t="shared" si="7"/>
        <v>-6.7506885998358671E-3</v>
      </c>
    </row>
    <row r="25" spans="1:8">
      <c r="A25" s="51">
        <v>5</v>
      </c>
      <c r="B25" s="57" t="s">
        <v>572</v>
      </c>
      <c r="C25" s="58">
        <f>C23-C24</f>
        <v>-401037.19000000076</v>
      </c>
      <c r="D25" s="58">
        <f t="shared" ref="D25:E25" si="9">D23-D24</f>
        <v>-1039080.9299999997</v>
      </c>
      <c r="E25" s="58">
        <f t="shared" si="9"/>
        <v>-2606839.3400000003</v>
      </c>
      <c r="F25" s="58">
        <f t="shared" si="6"/>
        <v>-4046957.4600000009</v>
      </c>
      <c r="G25" s="59">
        <v>-6570842</v>
      </c>
      <c r="H25" s="54">
        <f t="shared" si="7"/>
        <v>-0.62364988140992184</v>
      </c>
    </row>
    <row r="26" spans="1:8">
      <c r="A26" s="51">
        <v>6</v>
      </c>
      <c r="B26" s="51" t="s">
        <v>573</v>
      </c>
      <c r="C26" s="52">
        <v>40220.510000000009</v>
      </c>
      <c r="D26" s="52">
        <v>19206.270000000019</v>
      </c>
      <c r="E26" s="52">
        <v>95751.629999999888</v>
      </c>
      <c r="F26" s="52">
        <f t="shared" si="6"/>
        <v>155178.40999999992</v>
      </c>
      <c r="G26" s="53">
        <v>901518</v>
      </c>
      <c r="H26" s="54">
        <f t="shared" si="7"/>
        <v>-4.8095581724287575</v>
      </c>
    </row>
    <row r="27" spans="1:8">
      <c r="A27" s="51">
        <v>7</v>
      </c>
      <c r="B27" s="51" t="s">
        <v>574</v>
      </c>
      <c r="C27" s="52">
        <v>0</v>
      </c>
      <c r="D27" s="52">
        <v>0</v>
      </c>
      <c r="E27" s="52">
        <v>0</v>
      </c>
      <c r="F27" s="52">
        <f t="shared" si="6"/>
        <v>0</v>
      </c>
      <c r="G27" s="53">
        <v>9009</v>
      </c>
      <c r="H27" s="54" t="e">
        <f t="shared" si="7"/>
        <v>#DIV/0!</v>
      </c>
    </row>
    <row r="28" spans="1:8">
      <c r="A28" s="51">
        <v>8</v>
      </c>
      <c r="B28" s="51" t="s">
        <v>575</v>
      </c>
      <c r="C28" s="52">
        <v>186599.67999999999</v>
      </c>
      <c r="D28" s="52">
        <v>186599.67999999999</v>
      </c>
      <c r="E28" s="52">
        <v>186599.67999999999</v>
      </c>
      <c r="F28" s="52">
        <f t="shared" si="6"/>
        <v>559799.04000000004</v>
      </c>
      <c r="G28" s="53">
        <v>0</v>
      </c>
      <c r="H28" s="54">
        <f t="shared" si="7"/>
        <v>1</v>
      </c>
    </row>
    <row r="29" spans="1:8">
      <c r="A29" s="51">
        <v>9</v>
      </c>
      <c r="B29" s="57" t="s">
        <v>576</v>
      </c>
      <c r="C29" s="58">
        <f>C26-C28-C27</f>
        <v>-146379.16999999998</v>
      </c>
      <c r="D29" s="58">
        <f t="shared" ref="D29:E29" si="10">D26-D28-D27</f>
        <v>-167393.40999999997</v>
      </c>
      <c r="E29" s="58">
        <f t="shared" si="10"/>
        <v>-90848.050000000105</v>
      </c>
      <c r="F29" s="58">
        <f t="shared" si="6"/>
        <v>-404620.63000000006</v>
      </c>
      <c r="G29" s="59">
        <v>892509</v>
      </c>
      <c r="H29" s="54">
        <f t="shared" si="7"/>
        <v>3.2057921268127134</v>
      </c>
    </row>
    <row r="30" spans="1:8">
      <c r="A30" s="51">
        <v>10</v>
      </c>
      <c r="B30" s="57" t="s">
        <v>577</v>
      </c>
      <c r="C30" s="58">
        <f>C25+C29</f>
        <v>-547416.3600000008</v>
      </c>
      <c r="D30" s="58">
        <f t="shared" ref="D30:E30" si="11">D25+D29</f>
        <v>-1206474.3399999996</v>
      </c>
      <c r="E30" s="58">
        <f t="shared" si="11"/>
        <v>-2697687.3900000006</v>
      </c>
      <c r="F30" s="58">
        <f t="shared" si="6"/>
        <v>-4451578.0900000008</v>
      </c>
      <c r="G30" s="59">
        <v>-7463351</v>
      </c>
      <c r="H30" s="54">
        <f t="shared" si="7"/>
        <v>-0.67656297364874463</v>
      </c>
    </row>
    <row r="31" spans="1:8" ht="21">
      <c r="A31" s="60"/>
      <c r="B31" s="51" t="s">
        <v>578</v>
      </c>
      <c r="C31" s="53">
        <v>1131284.26</v>
      </c>
      <c r="D31" s="53">
        <v>1384581.95</v>
      </c>
      <c r="E31" s="53">
        <v>1417555.7</v>
      </c>
      <c r="F31" s="53">
        <f t="shared" si="6"/>
        <v>3933421.91</v>
      </c>
      <c r="G31" s="53">
        <v>5639491</v>
      </c>
      <c r="H31" s="54">
        <f t="shared" si="7"/>
        <v>-0.43373661128561714</v>
      </c>
    </row>
    <row r="32" spans="1:8" ht="21">
      <c r="A32" s="60"/>
      <c r="B32" s="51" t="s">
        <v>579</v>
      </c>
      <c r="C32" s="53">
        <v>0</v>
      </c>
      <c r="D32" s="53">
        <v>0</v>
      </c>
      <c r="E32" s="53">
        <v>0</v>
      </c>
      <c r="F32" s="53">
        <f t="shared" si="6"/>
        <v>0</v>
      </c>
      <c r="G32" s="53">
        <v>0</v>
      </c>
      <c r="H32" s="54">
        <v>0</v>
      </c>
    </row>
    <row r="34" spans="1:8" ht="15" customHeight="1">
      <c r="A34" s="193"/>
      <c r="B34" s="194" t="s">
        <v>561</v>
      </c>
      <c r="C34" s="192" t="s">
        <v>559</v>
      </c>
      <c r="D34" s="192" t="s">
        <v>582</v>
      </c>
      <c r="E34" s="192" t="s">
        <v>583</v>
      </c>
      <c r="F34" s="192" t="s">
        <v>565</v>
      </c>
      <c r="G34" s="192" t="s">
        <v>589</v>
      </c>
      <c r="H34" s="50" t="s">
        <v>566</v>
      </c>
    </row>
    <row r="35" spans="1:8">
      <c r="A35" s="193"/>
      <c r="B35" s="194"/>
      <c r="C35" s="192"/>
      <c r="D35" s="192"/>
      <c r="E35" s="192"/>
      <c r="F35" s="192"/>
      <c r="G35" s="192"/>
      <c r="H35" s="50" t="s">
        <v>567</v>
      </c>
    </row>
    <row r="36" spans="1:8">
      <c r="A36" s="51">
        <v>1</v>
      </c>
      <c r="B36" s="51" t="s">
        <v>568</v>
      </c>
      <c r="C36" s="52">
        <v>638746.88</v>
      </c>
      <c r="D36" s="52">
        <v>1133739.6599999999</v>
      </c>
      <c r="E36" s="52">
        <v>464044.63999999996</v>
      </c>
      <c r="F36" s="52">
        <f>SUM(C36:E36)</f>
        <v>2236531.1800000002</v>
      </c>
      <c r="G36" s="52">
        <v>11446292</v>
      </c>
      <c r="H36" s="54">
        <f>(F36-G36)/F36</f>
        <v>-4.11787722986272</v>
      </c>
    </row>
    <row r="37" spans="1:8">
      <c r="A37" s="51">
        <v>2</v>
      </c>
      <c r="B37" s="51" t="s">
        <v>569</v>
      </c>
      <c r="C37" s="52">
        <v>2772934.91</v>
      </c>
      <c r="D37" s="52">
        <v>2936715.3099999996</v>
      </c>
      <c r="E37" s="52">
        <v>2425108.0299999993</v>
      </c>
      <c r="F37" s="52">
        <f t="shared" ref="F37:F45" si="12">SUM(C37:E37)</f>
        <v>8134758.2499999991</v>
      </c>
      <c r="G37" s="52">
        <v>14553254</v>
      </c>
      <c r="H37" s="54">
        <f t="shared" ref="H37:H46" si="13">(F37-G37)/F37</f>
        <v>-0.78902108123495884</v>
      </c>
    </row>
    <row r="38" spans="1:8">
      <c r="A38" s="51">
        <v>3</v>
      </c>
      <c r="B38" s="51" t="s">
        <v>570</v>
      </c>
      <c r="C38" s="52">
        <f>C36-C37</f>
        <v>-2134188.0300000003</v>
      </c>
      <c r="D38" s="52">
        <f t="shared" ref="D38:E38" si="14">D36-D37</f>
        <v>-1802975.6499999997</v>
      </c>
      <c r="E38" s="52">
        <f t="shared" si="14"/>
        <v>-1961063.3899999994</v>
      </c>
      <c r="F38" s="52">
        <f>SUM(C38:E38)</f>
        <v>-5898227.0699999994</v>
      </c>
      <c r="G38" s="53">
        <v>-3106962</v>
      </c>
      <c r="H38" s="54">
        <f t="shared" si="13"/>
        <v>0.47323798098536068</v>
      </c>
    </row>
    <row r="39" spans="1:8" ht="21">
      <c r="A39" s="51">
        <v>4</v>
      </c>
      <c r="B39" s="56" t="s">
        <v>571</v>
      </c>
      <c r="C39" s="52">
        <v>504762.39</v>
      </c>
      <c r="D39" s="52">
        <v>562764.19999999995</v>
      </c>
      <c r="E39" s="52">
        <v>536937.79</v>
      </c>
      <c r="F39" s="52">
        <f t="shared" si="12"/>
        <v>1604464.38</v>
      </c>
      <c r="G39" s="53">
        <v>1521066</v>
      </c>
      <c r="H39" s="54">
        <f t="shared" si="13"/>
        <v>5.1978953873690795E-2</v>
      </c>
    </row>
    <row r="40" spans="1:8">
      <c r="A40" s="51">
        <v>5</v>
      </c>
      <c r="B40" s="57" t="s">
        <v>572</v>
      </c>
      <c r="C40" s="58">
        <f>C38-C39</f>
        <v>-2638950.4200000004</v>
      </c>
      <c r="D40" s="58">
        <f t="shared" ref="D40:E40" si="15">D38-D39</f>
        <v>-2365739.8499999996</v>
      </c>
      <c r="E40" s="58">
        <f t="shared" si="15"/>
        <v>-2498001.1799999997</v>
      </c>
      <c r="F40" s="58">
        <f t="shared" si="12"/>
        <v>-7502691.4499999993</v>
      </c>
      <c r="G40" s="59">
        <v>-4628028</v>
      </c>
      <c r="H40" s="54">
        <f t="shared" si="13"/>
        <v>0.38315096244561669</v>
      </c>
    </row>
    <row r="41" spans="1:8">
      <c r="A41" s="51">
        <v>6</v>
      </c>
      <c r="B41" s="51" t="s">
        <v>573</v>
      </c>
      <c r="C41" s="52">
        <v>42016.61</v>
      </c>
      <c r="D41" s="52">
        <v>46157.899999999994</v>
      </c>
      <c r="E41" s="52">
        <v>51160.049999999996</v>
      </c>
      <c r="F41" s="52">
        <f>SUM(C41:E41)</f>
        <v>139334.56</v>
      </c>
      <c r="G41" s="53">
        <v>121518</v>
      </c>
      <c r="H41" s="54">
        <f t="shared" si="13"/>
        <v>0.12786892211092493</v>
      </c>
    </row>
    <row r="42" spans="1:8">
      <c r="A42" s="51">
        <v>7</v>
      </c>
      <c r="B42" s="51" t="s">
        <v>574</v>
      </c>
      <c r="C42" s="52">
        <v>1200000</v>
      </c>
      <c r="D42" s="52">
        <v>0</v>
      </c>
      <c r="E42" s="52">
        <v>0</v>
      </c>
      <c r="F42" s="52">
        <f t="shared" ref="F42:F43" si="16">SUM(C42:E42)</f>
        <v>1200000</v>
      </c>
      <c r="G42" s="53">
        <v>9009</v>
      </c>
      <c r="H42" s="54">
        <f t="shared" si="13"/>
        <v>0.9924925</v>
      </c>
    </row>
    <row r="43" spans="1:8">
      <c r="A43" s="51">
        <v>8</v>
      </c>
      <c r="B43" s="51" t="s">
        <v>575</v>
      </c>
      <c r="C43" s="52">
        <f>185609.84</f>
        <v>185609.84</v>
      </c>
      <c r="D43" s="52">
        <v>185408.84000000003</v>
      </c>
      <c r="E43" s="52">
        <v>164492.31</v>
      </c>
      <c r="F43" s="52">
        <f t="shared" si="16"/>
        <v>535510.99</v>
      </c>
      <c r="G43" s="53">
        <v>0</v>
      </c>
      <c r="H43" s="54">
        <f t="shared" si="13"/>
        <v>1</v>
      </c>
    </row>
    <row r="44" spans="1:8">
      <c r="A44" s="51">
        <v>9</v>
      </c>
      <c r="B44" s="57" t="s">
        <v>576</v>
      </c>
      <c r="C44" s="58">
        <f>C41-C43-C42</f>
        <v>-1343593.23</v>
      </c>
      <c r="D44" s="58">
        <f t="shared" ref="D44:E44" si="17">D41-D43-D42</f>
        <v>-139250.94000000003</v>
      </c>
      <c r="E44" s="58">
        <f t="shared" si="17"/>
        <v>-113332.26000000001</v>
      </c>
      <c r="F44" s="58">
        <f t="shared" si="12"/>
        <v>-1596176.43</v>
      </c>
      <c r="G44" s="59">
        <v>112509</v>
      </c>
      <c r="H44" s="54">
        <f t="shared" si="13"/>
        <v>1.0704865689565408</v>
      </c>
    </row>
    <row r="45" spans="1:8">
      <c r="A45" s="51">
        <v>10</v>
      </c>
      <c r="B45" s="57" t="s">
        <v>577</v>
      </c>
      <c r="C45" s="58">
        <f>C40+C44</f>
        <v>-3982543.6500000004</v>
      </c>
      <c r="D45" s="58">
        <f t="shared" ref="D45:E45" si="18">D40+D44</f>
        <v>-2504990.7899999996</v>
      </c>
      <c r="E45" s="58">
        <f t="shared" si="18"/>
        <v>-2611333.4399999995</v>
      </c>
      <c r="F45" s="58">
        <f t="shared" si="12"/>
        <v>-9098867.879999999</v>
      </c>
      <c r="G45" s="59">
        <v>-4515519</v>
      </c>
      <c r="H45" s="54">
        <f t="shared" si="13"/>
        <v>0.50372738020238184</v>
      </c>
    </row>
    <row r="46" spans="1:8" ht="21">
      <c r="A46" s="60"/>
      <c r="B46" s="51" t="s">
        <v>578</v>
      </c>
      <c r="C46" s="53">
        <v>0</v>
      </c>
      <c r="D46" s="53">
        <v>0</v>
      </c>
      <c r="E46" s="53">
        <v>0</v>
      </c>
      <c r="F46" s="53">
        <f>SUM(C46:E46)</f>
        <v>0</v>
      </c>
      <c r="G46" s="53">
        <v>5655095</v>
      </c>
      <c r="H46" s="54" t="e">
        <f t="shared" si="13"/>
        <v>#DIV/0!</v>
      </c>
    </row>
    <row r="47" spans="1:8" ht="21">
      <c r="A47" s="60"/>
      <c r="B47" s="51" t="s">
        <v>579</v>
      </c>
      <c r="C47" s="53">
        <v>0</v>
      </c>
      <c r="D47" s="53">
        <v>0</v>
      </c>
      <c r="E47" s="53">
        <v>0</v>
      </c>
      <c r="F47" s="53">
        <f>SUM(C47:E47)</f>
        <v>0</v>
      </c>
      <c r="G47" s="53">
        <v>0</v>
      </c>
      <c r="H47" s="54">
        <v>0</v>
      </c>
    </row>
    <row r="50" spans="1:10">
      <c r="A50" s="193"/>
      <c r="B50" s="194" t="s">
        <v>561</v>
      </c>
      <c r="C50" s="192" t="s">
        <v>593</v>
      </c>
      <c r="D50" s="192" t="s">
        <v>608</v>
      </c>
      <c r="E50" s="192" t="s">
        <v>609</v>
      </c>
      <c r="F50" s="192" t="s">
        <v>565</v>
      </c>
      <c r="G50" s="192" t="s">
        <v>589</v>
      </c>
      <c r="H50" s="64" t="s">
        <v>566</v>
      </c>
    </row>
    <row r="51" spans="1:10">
      <c r="A51" s="193"/>
      <c r="B51" s="194"/>
      <c r="C51" s="192"/>
      <c r="D51" s="192"/>
      <c r="E51" s="192"/>
      <c r="F51" s="192"/>
      <c r="G51" s="192"/>
      <c r="H51" s="64" t="s">
        <v>567</v>
      </c>
      <c r="J51" s="86"/>
    </row>
    <row r="52" spans="1:10">
      <c r="A52" s="51">
        <v>1</v>
      </c>
      <c r="B52" s="51" t="s">
        <v>568</v>
      </c>
      <c r="C52" s="52">
        <v>483323.62000000005</v>
      </c>
      <c r="D52" s="52">
        <v>3158281.6399999997</v>
      </c>
      <c r="E52" s="52">
        <v>6473834.7299999995</v>
      </c>
      <c r="F52" s="52">
        <f>SUM(C52:E52)</f>
        <v>10115439.989999998</v>
      </c>
      <c r="G52" s="52">
        <v>27852675</v>
      </c>
      <c r="H52" s="54">
        <f>(F52-G52)/F52</f>
        <v>-1.7534813144593628</v>
      </c>
      <c r="J52" s="86"/>
    </row>
    <row r="53" spans="1:10">
      <c r="A53" s="51">
        <v>2</v>
      </c>
      <c r="B53" s="51" t="s">
        <v>569</v>
      </c>
      <c r="C53" s="52">
        <v>2901301.26</v>
      </c>
      <c r="D53" s="52">
        <v>3810146.310000001</v>
      </c>
      <c r="E53" s="52">
        <v>8006476.1999999993</v>
      </c>
      <c r="F53" s="52">
        <f t="shared" ref="F53" si="19">SUM(C53:E53)</f>
        <v>14717923.77</v>
      </c>
      <c r="G53" s="52">
        <v>20504834</v>
      </c>
      <c r="H53" s="54">
        <f t="shared" ref="H53:H62" si="20">(F53-G53)/F53</f>
        <v>-0.39318794691650999</v>
      </c>
      <c r="J53" s="86"/>
    </row>
    <row r="54" spans="1:10">
      <c r="A54" s="51">
        <v>3</v>
      </c>
      <c r="B54" s="51" t="s">
        <v>570</v>
      </c>
      <c r="C54" s="52">
        <f>C52-C53</f>
        <v>-2417977.6399999997</v>
      </c>
      <c r="D54" s="52">
        <f>D52-D53</f>
        <v>-651864.67000000132</v>
      </c>
      <c r="E54" s="52">
        <f t="shared" ref="E54" si="21">E52-E53</f>
        <v>-1532641.4699999997</v>
      </c>
      <c r="F54" s="52">
        <f>SUM(C54:E54)</f>
        <v>-4602483.7800000012</v>
      </c>
      <c r="G54" s="53">
        <v>7347842</v>
      </c>
      <c r="H54" s="54">
        <f t="shared" si="20"/>
        <v>2.5964949256160113</v>
      </c>
    </row>
    <row r="55" spans="1:10" ht="21">
      <c r="A55" s="51">
        <v>4</v>
      </c>
      <c r="B55" s="56" t="s">
        <v>571</v>
      </c>
      <c r="C55" s="52">
        <v>504762.39</v>
      </c>
      <c r="D55" s="52">
        <v>504762.39</v>
      </c>
      <c r="E55" s="52">
        <v>454958.65</v>
      </c>
      <c r="F55" s="52">
        <f t="shared" ref="F55:F56" si="22">SUM(C55:E55)</f>
        <v>1464483.4300000002</v>
      </c>
      <c r="G55" s="53">
        <v>1521066</v>
      </c>
      <c r="H55" s="54">
        <f t="shared" si="20"/>
        <v>-3.8636538209244078E-2</v>
      </c>
    </row>
    <row r="56" spans="1:10">
      <c r="A56" s="51">
        <v>5</v>
      </c>
      <c r="B56" s="57" t="s">
        <v>572</v>
      </c>
      <c r="C56" s="58">
        <f>C54-C55</f>
        <v>-2922740.03</v>
      </c>
      <c r="D56" s="58">
        <f>D54-D55</f>
        <v>-1156627.0600000015</v>
      </c>
      <c r="E56" s="58">
        <f t="shared" ref="E56" si="23">E54-E55</f>
        <v>-1987600.1199999996</v>
      </c>
      <c r="F56" s="58">
        <f t="shared" si="22"/>
        <v>-6066967.2100000009</v>
      </c>
      <c r="G56" s="59">
        <v>5826775</v>
      </c>
      <c r="H56" s="54">
        <f t="shared" si="20"/>
        <v>1.960409838773465</v>
      </c>
    </row>
    <row r="57" spans="1:10">
      <c r="A57" s="51">
        <v>6</v>
      </c>
      <c r="B57" s="51" t="s">
        <v>573</v>
      </c>
      <c r="C57" s="52">
        <v>67733.780000000304</v>
      </c>
      <c r="D57" s="52">
        <v>57946.36</v>
      </c>
      <c r="E57" s="52">
        <v>72212.490000000224</v>
      </c>
      <c r="F57" s="52">
        <f>SUM(C57:E57)</f>
        <v>197892.63000000053</v>
      </c>
      <c r="G57" s="53">
        <v>121518</v>
      </c>
      <c r="H57" s="54">
        <f t="shared" si="20"/>
        <v>0.38593973914036278</v>
      </c>
    </row>
    <row r="58" spans="1:10">
      <c r="A58" s="51">
        <v>7</v>
      </c>
      <c r="B58" s="51" t="s">
        <v>574</v>
      </c>
      <c r="C58" s="52">
        <v>350.48</v>
      </c>
      <c r="D58" s="52">
        <v>97.32</v>
      </c>
      <c r="E58" s="52">
        <v>16309.45</v>
      </c>
      <c r="F58" s="52">
        <f t="shared" ref="F58:F59" si="24">SUM(C58:E58)</f>
        <v>16757.25</v>
      </c>
      <c r="G58" s="53">
        <v>9009</v>
      </c>
      <c r="H58" s="54">
        <f t="shared" si="20"/>
        <v>0.4623819540795775</v>
      </c>
    </row>
    <row r="59" spans="1:10">
      <c r="A59" s="51">
        <v>8</v>
      </c>
      <c r="B59" s="51" t="s">
        <v>575</v>
      </c>
      <c r="C59" s="52">
        <v>165292.58999999997</v>
      </c>
      <c r="D59" s="52">
        <v>156528.22</v>
      </c>
      <c r="E59" s="52">
        <v>159159.87</v>
      </c>
      <c r="F59" s="52">
        <f t="shared" si="24"/>
        <v>480980.67999999993</v>
      </c>
      <c r="G59" s="53">
        <v>0</v>
      </c>
      <c r="H59" s="54">
        <f t="shared" si="20"/>
        <v>1</v>
      </c>
    </row>
    <row r="60" spans="1:10">
      <c r="A60" s="51">
        <v>9</v>
      </c>
      <c r="B60" s="57" t="s">
        <v>576</v>
      </c>
      <c r="C60" s="58">
        <f>C57-C59-C58</f>
        <v>-97909.289999999659</v>
      </c>
      <c r="D60" s="58">
        <f>D57-D59-D58</f>
        <v>-98679.180000000008</v>
      </c>
      <c r="E60" s="58">
        <f t="shared" ref="E60" si="25">E57-E59-E58</f>
        <v>-103256.82999999977</v>
      </c>
      <c r="F60" s="58">
        <f t="shared" ref="F60:F61" si="26">SUM(C60:E60)</f>
        <v>-299845.29999999946</v>
      </c>
      <c r="G60" s="59">
        <v>112509</v>
      </c>
      <c r="H60" s="54">
        <f t="shared" si="20"/>
        <v>1.3752234902464711</v>
      </c>
    </row>
    <row r="61" spans="1:10">
      <c r="A61" s="51">
        <v>10</v>
      </c>
      <c r="B61" s="57" t="s">
        <v>577</v>
      </c>
      <c r="C61" s="58">
        <f>C56+C60</f>
        <v>-3020649.3199999994</v>
      </c>
      <c r="D61" s="58">
        <f>D56+D60</f>
        <v>-1255306.2400000014</v>
      </c>
      <c r="E61" s="58">
        <f t="shared" ref="E61" si="27">E56+E60</f>
        <v>-2090856.9499999995</v>
      </c>
      <c r="F61" s="58">
        <f t="shared" si="26"/>
        <v>-6366812.5099999998</v>
      </c>
      <c r="G61" s="59">
        <v>5939284</v>
      </c>
      <c r="H61" s="54">
        <f t="shared" si="20"/>
        <v>1.932850463347475</v>
      </c>
    </row>
    <row r="62" spans="1:10" ht="21">
      <c r="A62" s="60"/>
      <c r="B62" s="51" t="s">
        <v>578</v>
      </c>
      <c r="C62" s="53">
        <v>5600611.96</v>
      </c>
      <c r="D62" s="53">
        <v>0</v>
      </c>
      <c r="E62" s="53">
        <v>5903745.3600000003</v>
      </c>
      <c r="F62" s="53">
        <f>SUM(C62:E62)</f>
        <v>11504357.32</v>
      </c>
      <c r="G62" s="53">
        <v>5672046</v>
      </c>
      <c r="H62" s="54">
        <f t="shared" si="20"/>
        <v>0.50696541821251428</v>
      </c>
    </row>
    <row r="63" spans="1:10" ht="21">
      <c r="A63" s="60"/>
      <c r="B63" s="51" t="s">
        <v>579</v>
      </c>
      <c r="C63" s="53">
        <v>0</v>
      </c>
      <c r="D63" s="53">
        <v>0</v>
      </c>
      <c r="E63" s="53">
        <v>0</v>
      </c>
      <c r="F63" s="53">
        <f>SUM(C63:E63)</f>
        <v>0</v>
      </c>
      <c r="G63" s="53">
        <v>0</v>
      </c>
      <c r="H63" s="54">
        <v>0</v>
      </c>
    </row>
    <row r="65" spans="5:5">
      <c r="E65" s="55"/>
    </row>
    <row r="66" spans="5:5">
      <c r="E66" s="55"/>
    </row>
  </sheetData>
  <mergeCells count="29">
    <mergeCell ref="G19:G20"/>
    <mergeCell ref="A34:A35"/>
    <mergeCell ref="B34:B35"/>
    <mergeCell ref="C34:C35"/>
    <mergeCell ref="D34:D35"/>
    <mergeCell ref="E34:E35"/>
    <mergeCell ref="F34:F35"/>
    <mergeCell ref="G34:G35"/>
    <mergeCell ref="A19:A20"/>
    <mergeCell ref="B19:B20"/>
    <mergeCell ref="C19:C20"/>
    <mergeCell ref="D19:D20"/>
    <mergeCell ref="E19:E20"/>
    <mergeCell ref="F19:F20"/>
    <mergeCell ref="A1:H1"/>
    <mergeCell ref="A3:A4"/>
    <mergeCell ref="B3:B4"/>
    <mergeCell ref="C3:C4"/>
    <mergeCell ref="D3:D4"/>
    <mergeCell ref="E3:E4"/>
    <mergeCell ref="F3:F4"/>
    <mergeCell ref="G3:G4"/>
    <mergeCell ref="F50:F51"/>
    <mergeCell ref="G50:G51"/>
    <mergeCell ref="A50:A51"/>
    <mergeCell ref="B50:B51"/>
    <mergeCell ref="C50:C51"/>
    <mergeCell ref="D50:D51"/>
    <mergeCell ref="E50:E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X45"/>
  <sheetViews>
    <sheetView topLeftCell="A19" zoomScale="80" zoomScaleNormal="80" workbookViewId="0">
      <pane xSplit="1" topLeftCell="B1" activePane="topRight" state="frozen"/>
      <selection activeCell="E65" sqref="E65"/>
      <selection pane="topRight" activeCell="C28" sqref="C28"/>
    </sheetView>
  </sheetViews>
  <sheetFormatPr baseColWidth="10" defaultRowHeight="15"/>
  <cols>
    <col min="1" max="1" width="28.5703125" customWidth="1"/>
    <col min="2" max="2" width="11.140625" customWidth="1"/>
    <col min="3" max="3" width="37.28515625" customWidth="1"/>
    <col min="4" max="4" width="26.28515625" bestFit="1" customWidth="1"/>
    <col min="5" max="6" width="24.7109375" customWidth="1"/>
    <col min="7" max="11" width="23" customWidth="1"/>
    <col min="12" max="12" width="23" style="61" customWidth="1"/>
    <col min="13" max="16" width="23" customWidth="1"/>
    <col min="17" max="17" width="23" style="61" customWidth="1"/>
    <col min="18" max="21" width="23" customWidth="1"/>
    <col min="22" max="22" width="23" style="61" customWidth="1"/>
    <col min="23" max="32" width="23" customWidth="1"/>
    <col min="33" max="42" width="26.28515625" customWidth="1"/>
    <col min="43" max="44" width="32.140625" customWidth="1"/>
    <col min="45" max="45" width="28.28515625" customWidth="1"/>
  </cols>
  <sheetData>
    <row r="2" spans="1:50">
      <c r="A2" s="87" t="s">
        <v>8</v>
      </c>
      <c r="B2" s="88" t="s">
        <v>645</v>
      </c>
    </row>
    <row r="3" spans="1:50">
      <c r="A3" s="87" t="s">
        <v>25</v>
      </c>
      <c r="B3" s="88" t="s">
        <v>29</v>
      </c>
    </row>
    <row r="4" spans="1:50">
      <c r="A4" s="87" t="s">
        <v>10</v>
      </c>
      <c r="B4" s="89" t="s">
        <v>33</v>
      </c>
    </row>
    <row r="5" spans="1:50">
      <c r="A5" s="87" t="s">
        <v>11</v>
      </c>
      <c r="B5" s="90"/>
    </row>
    <row r="6" spans="1:50" ht="15.75" thickBot="1"/>
    <row r="7" spans="1:50" ht="15.75" thickBot="1">
      <c r="G7" s="207" t="s">
        <v>562</v>
      </c>
      <c r="H7" s="208"/>
      <c r="I7" s="208" t="s">
        <v>563</v>
      </c>
      <c r="J7" s="208"/>
      <c r="K7" s="208" t="s">
        <v>564</v>
      </c>
      <c r="L7" s="209"/>
      <c r="M7" s="207" t="s">
        <v>580</v>
      </c>
      <c r="N7" s="208"/>
      <c r="O7" s="208" t="s">
        <v>581</v>
      </c>
      <c r="P7" s="208"/>
      <c r="Q7" s="208" t="s">
        <v>547</v>
      </c>
      <c r="R7" s="209"/>
      <c r="S7" s="207" t="s">
        <v>559</v>
      </c>
      <c r="T7" s="208"/>
      <c r="U7" s="208" t="s">
        <v>582</v>
      </c>
      <c r="V7" s="208"/>
      <c r="W7" s="208" t="s">
        <v>583</v>
      </c>
      <c r="X7" s="209"/>
      <c r="Y7" s="207" t="s">
        <v>593</v>
      </c>
      <c r="Z7" s="208"/>
      <c r="AA7" s="208" t="s">
        <v>608</v>
      </c>
      <c r="AB7" s="208"/>
      <c r="AC7" s="208" t="s">
        <v>609</v>
      </c>
      <c r="AD7" s="208"/>
      <c r="AE7" s="201" t="s">
        <v>646</v>
      </c>
      <c r="AF7" s="202"/>
      <c r="AG7" s="91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92"/>
      <c r="AU7" s="65"/>
      <c r="AV7" s="65"/>
      <c r="AW7" s="65"/>
      <c r="AX7" s="65"/>
    </row>
    <row r="8" spans="1:50" s="61" customFormat="1" ht="33" customHeight="1">
      <c r="A8" s="70" t="s">
        <v>647</v>
      </c>
      <c r="B8" s="70" t="s">
        <v>648</v>
      </c>
      <c r="C8" s="70" t="s">
        <v>649</v>
      </c>
      <c r="D8" s="70" t="s">
        <v>650</v>
      </c>
      <c r="E8" s="2" t="s">
        <v>651</v>
      </c>
      <c r="F8" s="70" t="s">
        <v>652</v>
      </c>
      <c r="G8" s="93" t="s">
        <v>653</v>
      </c>
      <c r="H8" s="93" t="s">
        <v>654</v>
      </c>
      <c r="I8" s="93" t="s">
        <v>653</v>
      </c>
      <c r="J8" s="93" t="s">
        <v>654</v>
      </c>
      <c r="K8" s="93" t="s">
        <v>653</v>
      </c>
      <c r="L8" s="93" t="s">
        <v>654</v>
      </c>
      <c r="M8" s="93" t="s">
        <v>653</v>
      </c>
      <c r="N8" s="93" t="s">
        <v>654</v>
      </c>
      <c r="O8" s="93" t="s">
        <v>653</v>
      </c>
      <c r="P8" s="93" t="s">
        <v>654</v>
      </c>
      <c r="Q8" s="93" t="s">
        <v>653</v>
      </c>
      <c r="R8" s="93" t="s">
        <v>654</v>
      </c>
      <c r="S8" s="93" t="s">
        <v>653</v>
      </c>
      <c r="T8" s="93" t="s">
        <v>654</v>
      </c>
      <c r="U8" s="93" t="s">
        <v>653</v>
      </c>
      <c r="V8" s="93" t="s">
        <v>654</v>
      </c>
      <c r="W8" s="93" t="s">
        <v>653</v>
      </c>
      <c r="X8" s="93" t="s">
        <v>654</v>
      </c>
      <c r="Y8" s="93" t="s">
        <v>653</v>
      </c>
      <c r="Z8" s="93" t="s">
        <v>654</v>
      </c>
      <c r="AA8" s="93" t="s">
        <v>653</v>
      </c>
      <c r="AB8" s="93" t="s">
        <v>654</v>
      </c>
      <c r="AC8" s="93" t="s">
        <v>653</v>
      </c>
      <c r="AD8" s="93" t="s">
        <v>654</v>
      </c>
      <c r="AE8" s="93" t="s">
        <v>653</v>
      </c>
      <c r="AF8" s="93" t="s">
        <v>654</v>
      </c>
    </row>
    <row r="9" spans="1:50" ht="23.25" customHeight="1">
      <c r="A9" s="188" t="s">
        <v>655</v>
      </c>
      <c r="B9" s="188" t="s">
        <v>656</v>
      </c>
      <c r="C9" s="188" t="s">
        <v>14</v>
      </c>
      <c r="D9" s="188" t="s">
        <v>657</v>
      </c>
      <c r="E9" s="188" t="s">
        <v>658</v>
      </c>
      <c r="F9" s="213" t="s">
        <v>659</v>
      </c>
      <c r="G9" s="188" t="s">
        <v>660</v>
      </c>
      <c r="H9" s="188" t="s">
        <v>661</v>
      </c>
      <c r="I9" s="188" t="s">
        <v>660</v>
      </c>
      <c r="J9" s="188" t="s">
        <v>661</v>
      </c>
      <c r="K9" s="188" t="s">
        <v>660</v>
      </c>
      <c r="L9" s="212" t="s">
        <v>661</v>
      </c>
      <c r="M9" s="188" t="s">
        <v>660</v>
      </c>
      <c r="N9" s="188" t="s">
        <v>661</v>
      </c>
      <c r="O9" s="188" t="s">
        <v>660</v>
      </c>
      <c r="P9" s="188" t="s">
        <v>661</v>
      </c>
      <c r="Q9" s="212" t="s">
        <v>660</v>
      </c>
      <c r="R9" s="188" t="s">
        <v>661</v>
      </c>
      <c r="S9" s="188" t="s">
        <v>660</v>
      </c>
      <c r="T9" s="188" t="s">
        <v>661</v>
      </c>
      <c r="U9" s="188" t="s">
        <v>660</v>
      </c>
      <c r="V9" s="212" t="s">
        <v>661</v>
      </c>
      <c r="W9" s="188" t="s">
        <v>660</v>
      </c>
      <c r="X9" s="188" t="s">
        <v>661</v>
      </c>
      <c r="Y9" s="188" t="s">
        <v>660</v>
      </c>
      <c r="Z9" s="188" t="s">
        <v>661</v>
      </c>
      <c r="AA9" s="188" t="s">
        <v>660</v>
      </c>
      <c r="AB9" s="188" t="s">
        <v>661</v>
      </c>
      <c r="AC9" s="188" t="s">
        <v>660</v>
      </c>
      <c r="AD9" s="188" t="s">
        <v>661</v>
      </c>
      <c r="AE9" s="210" t="s">
        <v>662</v>
      </c>
      <c r="AF9" s="210" t="s">
        <v>663</v>
      </c>
    </row>
    <row r="10" spans="1:50" ht="23.25" customHeight="1">
      <c r="A10" s="188"/>
      <c r="B10" s="188"/>
      <c r="C10" s="188"/>
      <c r="D10" s="188"/>
      <c r="E10" s="188"/>
      <c r="F10" s="214"/>
      <c r="G10" s="188"/>
      <c r="H10" s="188"/>
      <c r="I10" s="188"/>
      <c r="J10" s="188"/>
      <c r="K10" s="188"/>
      <c r="L10" s="212"/>
      <c r="M10" s="188"/>
      <c r="N10" s="188"/>
      <c r="O10" s="188"/>
      <c r="P10" s="188"/>
      <c r="Q10" s="212"/>
      <c r="R10" s="188"/>
      <c r="S10" s="188"/>
      <c r="T10" s="188"/>
      <c r="U10" s="188"/>
      <c r="V10" s="212"/>
      <c r="W10" s="188"/>
      <c r="X10" s="188"/>
      <c r="Y10" s="188"/>
      <c r="Z10" s="188"/>
      <c r="AA10" s="188"/>
      <c r="AB10" s="188"/>
      <c r="AC10" s="188"/>
      <c r="AD10" s="188"/>
      <c r="AE10" s="210"/>
      <c r="AF10" s="210"/>
    </row>
    <row r="11" spans="1:50" ht="23.25" customHeight="1">
      <c r="A11" s="188"/>
      <c r="B11" s="188"/>
      <c r="C11" s="188"/>
      <c r="D11" s="188"/>
      <c r="E11" s="188"/>
      <c r="F11" s="214"/>
      <c r="G11" s="188"/>
      <c r="H11" s="188"/>
      <c r="I11" s="188"/>
      <c r="J11" s="188"/>
      <c r="K11" s="188"/>
      <c r="L11" s="212"/>
      <c r="M11" s="188"/>
      <c r="N11" s="188"/>
      <c r="O11" s="188"/>
      <c r="P11" s="188"/>
      <c r="Q11" s="212"/>
      <c r="R11" s="188"/>
      <c r="S11" s="188"/>
      <c r="T11" s="188"/>
      <c r="U11" s="188"/>
      <c r="V11" s="212"/>
      <c r="W11" s="188"/>
      <c r="X11" s="188"/>
      <c r="Y11" s="188"/>
      <c r="Z11" s="188"/>
      <c r="AA11" s="188"/>
      <c r="AB11" s="188"/>
      <c r="AC11" s="188"/>
      <c r="AD11" s="188"/>
      <c r="AE11" s="210"/>
      <c r="AF11" s="210"/>
    </row>
    <row r="12" spans="1:50" ht="23.25" customHeight="1">
      <c r="A12" s="188"/>
      <c r="B12" s="188"/>
      <c r="C12" s="188"/>
      <c r="D12" s="188"/>
      <c r="E12" s="188"/>
      <c r="F12" s="214"/>
      <c r="G12" s="188"/>
      <c r="H12" s="188"/>
      <c r="I12" s="188"/>
      <c r="J12" s="188"/>
      <c r="K12" s="188"/>
      <c r="L12" s="212"/>
      <c r="M12" s="188"/>
      <c r="N12" s="188"/>
      <c r="O12" s="188"/>
      <c r="P12" s="188"/>
      <c r="Q12" s="212"/>
      <c r="R12" s="188"/>
      <c r="S12" s="188"/>
      <c r="T12" s="188"/>
      <c r="U12" s="188"/>
      <c r="V12" s="212"/>
      <c r="W12" s="188"/>
      <c r="X12" s="188"/>
      <c r="Y12" s="188"/>
      <c r="Z12" s="188"/>
      <c r="AA12" s="188"/>
      <c r="AB12" s="188"/>
      <c r="AC12" s="188"/>
      <c r="AD12" s="188"/>
      <c r="AE12" s="210"/>
      <c r="AF12" s="210"/>
    </row>
    <row r="13" spans="1:50" ht="23.25" customHeight="1">
      <c r="A13" s="188"/>
      <c r="B13" s="188"/>
      <c r="C13" s="188"/>
      <c r="D13" s="188"/>
      <c r="E13" s="188"/>
      <c r="F13" s="214"/>
      <c r="G13" s="188"/>
      <c r="H13" s="188"/>
      <c r="I13" s="188"/>
      <c r="J13" s="188"/>
      <c r="K13" s="188"/>
      <c r="L13" s="212"/>
      <c r="M13" s="188"/>
      <c r="N13" s="188"/>
      <c r="O13" s="188"/>
      <c r="P13" s="188"/>
      <c r="Q13" s="212"/>
      <c r="R13" s="188"/>
      <c r="S13" s="188"/>
      <c r="T13" s="188"/>
      <c r="U13" s="188"/>
      <c r="V13" s="212"/>
      <c r="W13" s="188"/>
      <c r="X13" s="188"/>
      <c r="Y13" s="188"/>
      <c r="Z13" s="188"/>
      <c r="AA13" s="188"/>
      <c r="AB13" s="188"/>
      <c r="AC13" s="188"/>
      <c r="AD13" s="188"/>
      <c r="AE13" s="210"/>
      <c r="AF13" s="210"/>
    </row>
    <row r="14" spans="1:50" ht="23.25" customHeight="1">
      <c r="A14" s="188"/>
      <c r="B14" s="188"/>
      <c r="C14" s="188"/>
      <c r="D14" s="188"/>
      <c r="E14" s="188"/>
      <c r="F14" s="214"/>
      <c r="G14" s="188"/>
      <c r="H14" s="188"/>
      <c r="I14" s="188"/>
      <c r="J14" s="188"/>
      <c r="K14" s="188"/>
      <c r="L14" s="212"/>
      <c r="M14" s="188"/>
      <c r="N14" s="188"/>
      <c r="O14" s="188"/>
      <c r="P14" s="188"/>
      <c r="Q14" s="212"/>
      <c r="R14" s="188"/>
      <c r="S14" s="188"/>
      <c r="T14" s="188"/>
      <c r="U14" s="188"/>
      <c r="V14" s="212"/>
      <c r="W14" s="188"/>
      <c r="X14" s="188"/>
      <c r="Y14" s="188"/>
      <c r="Z14" s="188"/>
      <c r="AA14" s="188"/>
      <c r="AB14" s="188"/>
      <c r="AC14" s="188"/>
      <c r="AD14" s="188"/>
      <c r="AE14" s="210"/>
      <c r="AF14" s="210"/>
    </row>
    <row r="15" spans="1:50" ht="23.25" customHeight="1">
      <c r="A15" s="188"/>
      <c r="B15" s="188"/>
      <c r="C15" s="188"/>
      <c r="D15" s="188"/>
      <c r="E15" s="188"/>
      <c r="F15" s="214"/>
      <c r="G15" s="188"/>
      <c r="H15" s="188"/>
      <c r="I15" s="188"/>
      <c r="J15" s="188"/>
      <c r="K15" s="188"/>
      <c r="L15" s="212"/>
      <c r="M15" s="188"/>
      <c r="N15" s="188"/>
      <c r="O15" s="188"/>
      <c r="P15" s="188"/>
      <c r="Q15" s="212"/>
      <c r="R15" s="188"/>
      <c r="S15" s="188"/>
      <c r="T15" s="188"/>
      <c r="U15" s="188"/>
      <c r="V15" s="212"/>
      <c r="W15" s="188"/>
      <c r="X15" s="188"/>
      <c r="Y15" s="188"/>
      <c r="Z15" s="188"/>
      <c r="AA15" s="188"/>
      <c r="AB15" s="188"/>
      <c r="AC15" s="188"/>
      <c r="AD15" s="188"/>
      <c r="AE15" s="210"/>
      <c r="AF15" s="210"/>
    </row>
    <row r="16" spans="1:50" ht="23.25" customHeight="1">
      <c r="A16" s="188"/>
      <c r="B16" s="188"/>
      <c r="C16" s="188"/>
      <c r="D16" s="188"/>
      <c r="E16" s="188"/>
      <c r="F16" s="215"/>
      <c r="G16" s="188"/>
      <c r="H16" s="188"/>
      <c r="I16" s="188"/>
      <c r="J16" s="188"/>
      <c r="K16" s="188"/>
      <c r="L16" s="212"/>
      <c r="M16" s="188"/>
      <c r="N16" s="188"/>
      <c r="O16" s="188"/>
      <c r="P16" s="188"/>
      <c r="Q16" s="212"/>
      <c r="R16" s="188"/>
      <c r="S16" s="188"/>
      <c r="T16" s="188"/>
      <c r="U16" s="188"/>
      <c r="V16" s="212"/>
      <c r="W16" s="188"/>
      <c r="X16" s="188"/>
      <c r="Y16" s="188"/>
      <c r="Z16" s="188"/>
      <c r="AA16" s="188"/>
      <c r="AB16" s="188"/>
      <c r="AC16" s="188"/>
      <c r="AD16" s="188"/>
      <c r="AE16" s="210"/>
      <c r="AF16" s="210"/>
    </row>
    <row r="18" spans="1:50" ht="19.5" thickBot="1">
      <c r="A18" s="211"/>
      <c r="B18" s="211"/>
      <c r="C18" s="211"/>
      <c r="D18" s="211"/>
      <c r="E18" s="211"/>
      <c r="F18" s="211"/>
    </row>
    <row r="19" spans="1:50" ht="15.75" thickBot="1">
      <c r="G19" s="207" t="s">
        <v>562</v>
      </c>
      <c r="H19" s="208"/>
      <c r="I19" s="208" t="s">
        <v>563</v>
      </c>
      <c r="J19" s="208"/>
      <c r="K19" s="208" t="s">
        <v>564</v>
      </c>
      <c r="L19" s="209"/>
      <c r="M19" s="207" t="s">
        <v>580</v>
      </c>
      <c r="N19" s="208"/>
      <c r="O19" s="208" t="s">
        <v>581</v>
      </c>
      <c r="P19" s="208"/>
      <c r="Q19" s="208" t="s">
        <v>547</v>
      </c>
      <c r="R19" s="209"/>
      <c r="S19" s="207" t="s">
        <v>559</v>
      </c>
      <c r="T19" s="208"/>
      <c r="U19" s="208" t="s">
        <v>582</v>
      </c>
      <c r="V19" s="208"/>
      <c r="W19" s="208" t="s">
        <v>583</v>
      </c>
      <c r="X19" s="209"/>
      <c r="Y19" s="207" t="s">
        <v>593</v>
      </c>
      <c r="Z19" s="208"/>
      <c r="AA19" s="208" t="s">
        <v>608</v>
      </c>
      <c r="AB19" s="208"/>
      <c r="AC19" s="208" t="s">
        <v>609</v>
      </c>
      <c r="AD19" s="208"/>
      <c r="AE19" s="201" t="s">
        <v>646</v>
      </c>
      <c r="AF19" s="202"/>
      <c r="AG19" s="91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92"/>
      <c r="AU19" s="65"/>
      <c r="AV19" s="65"/>
      <c r="AW19" s="65"/>
      <c r="AX19" s="65"/>
    </row>
    <row r="20" spans="1:50" s="61" customFormat="1" ht="33" customHeight="1" thickBot="1">
      <c r="A20" s="70" t="s">
        <v>647</v>
      </c>
      <c r="B20" s="70" t="s">
        <v>648</v>
      </c>
      <c r="C20" s="70" t="s">
        <v>649</v>
      </c>
      <c r="D20" s="2" t="s">
        <v>650</v>
      </c>
      <c r="E20" s="2" t="s">
        <v>651</v>
      </c>
      <c r="F20" s="2" t="s">
        <v>652</v>
      </c>
      <c r="G20" s="94" t="s">
        <v>653</v>
      </c>
      <c r="H20" s="93" t="s">
        <v>654</v>
      </c>
      <c r="I20" s="94" t="s">
        <v>653</v>
      </c>
      <c r="J20" s="93" t="s">
        <v>654</v>
      </c>
      <c r="K20" s="94" t="s">
        <v>653</v>
      </c>
      <c r="L20" s="93" t="s">
        <v>654</v>
      </c>
      <c r="M20" s="94" t="s">
        <v>653</v>
      </c>
      <c r="N20" s="93" t="s">
        <v>654</v>
      </c>
      <c r="O20" s="94" t="s">
        <v>653</v>
      </c>
      <c r="P20" s="93" t="s">
        <v>654</v>
      </c>
      <c r="Q20" s="94" t="s">
        <v>653</v>
      </c>
      <c r="R20" s="93" t="s">
        <v>654</v>
      </c>
      <c r="S20" s="94" t="s">
        <v>653</v>
      </c>
      <c r="T20" s="93" t="s">
        <v>654</v>
      </c>
      <c r="U20" s="94" t="s">
        <v>653</v>
      </c>
      <c r="V20" s="93" t="s">
        <v>654</v>
      </c>
      <c r="W20" s="94" t="s">
        <v>653</v>
      </c>
      <c r="X20" s="93" t="s">
        <v>654</v>
      </c>
      <c r="Y20" s="94" t="s">
        <v>653</v>
      </c>
      <c r="Z20" s="93" t="s">
        <v>654</v>
      </c>
      <c r="AA20" s="94" t="s">
        <v>653</v>
      </c>
      <c r="AB20" s="93" t="s">
        <v>654</v>
      </c>
      <c r="AC20" s="93" t="s">
        <v>653</v>
      </c>
      <c r="AD20" s="93" t="s">
        <v>654</v>
      </c>
      <c r="AE20" s="94" t="s">
        <v>653</v>
      </c>
      <c r="AF20" s="93" t="s">
        <v>654</v>
      </c>
    </row>
    <row r="21" spans="1:50" ht="20.25" thickBot="1">
      <c r="A21" s="204" t="s">
        <v>664</v>
      </c>
      <c r="B21" s="205"/>
      <c r="C21" s="206"/>
      <c r="D21" s="95">
        <f t="shared" ref="D21:AF21" si="0">D22+D37+D41</f>
        <v>89961497.603635475</v>
      </c>
      <c r="E21" s="95">
        <f t="shared" si="0"/>
        <v>0</v>
      </c>
      <c r="F21" s="95">
        <f t="shared" si="0"/>
        <v>89961497.603635475</v>
      </c>
      <c r="G21" s="95">
        <f t="shared" si="0"/>
        <v>3476634.1956362892</v>
      </c>
      <c r="H21" s="95">
        <f t="shared" si="0"/>
        <v>772576.05599999952</v>
      </c>
      <c r="I21" s="95">
        <f t="shared" si="0"/>
        <v>3617682.2876362894</v>
      </c>
      <c r="J21" s="96">
        <f t="shared" si="0"/>
        <v>4132354.7143999999</v>
      </c>
      <c r="K21" s="95">
        <f t="shared" si="0"/>
        <v>5836424.0724362899</v>
      </c>
      <c r="L21" s="96">
        <f t="shared" si="0"/>
        <v>2698748.5343999998</v>
      </c>
      <c r="M21" s="95">
        <f t="shared" si="0"/>
        <v>3913836.3464362896</v>
      </c>
      <c r="N21" s="96">
        <f t="shared" si="0"/>
        <v>5861265.908400001</v>
      </c>
      <c r="O21" s="95">
        <f t="shared" si="0"/>
        <v>4849663.7164362902</v>
      </c>
      <c r="P21" s="96">
        <f t="shared" si="0"/>
        <v>5417997.8567999993</v>
      </c>
      <c r="Q21" s="95">
        <f t="shared" si="0"/>
        <v>11143933.40563629</v>
      </c>
      <c r="R21" s="96">
        <f t="shared" si="0"/>
        <v>2260632.702399998</v>
      </c>
      <c r="S21" s="95">
        <f t="shared" si="0"/>
        <v>4692327.5764362896</v>
      </c>
      <c r="T21" s="95">
        <v>712328.11400000041</v>
      </c>
      <c r="U21" s="95">
        <f t="shared" si="0"/>
        <v>4865624.9036362898</v>
      </c>
      <c r="V21" s="95">
        <f t="shared" si="0"/>
        <v>8012037.0719999997</v>
      </c>
      <c r="W21" s="95">
        <f t="shared" si="0"/>
        <v>10621259.60843629</v>
      </c>
      <c r="X21" s="96">
        <f t="shared" si="0"/>
        <v>529424.85120000085</v>
      </c>
      <c r="Y21" s="95">
        <f t="shared" si="0"/>
        <v>10504408.88403629</v>
      </c>
      <c r="Z21" s="96">
        <f t="shared" si="0"/>
        <v>6166749.7063999949</v>
      </c>
      <c r="AA21" s="95">
        <f t="shared" si="0"/>
        <v>13426665.942436289</v>
      </c>
      <c r="AB21" s="96">
        <f t="shared" si="0"/>
        <v>5045830.5488000056</v>
      </c>
      <c r="AC21" s="95">
        <f t="shared" si="0"/>
        <v>13013036.664436288</v>
      </c>
      <c r="AD21" s="96">
        <f>AD22+AD37+AD41</f>
        <v>8183200.6976000033</v>
      </c>
      <c r="AE21" s="95">
        <f t="shared" si="0"/>
        <v>89961497.603635475</v>
      </c>
      <c r="AF21" s="95">
        <f t="shared" si="0"/>
        <v>49793146.762400009</v>
      </c>
      <c r="AG21" s="86"/>
    </row>
    <row r="22" spans="1:50" ht="15.75" thickBot="1">
      <c r="A22" s="196" t="s">
        <v>665</v>
      </c>
      <c r="B22" s="197"/>
      <c r="C22" s="198"/>
      <c r="D22" s="97">
        <f>D23+D31+D34</f>
        <v>76253138.854520008</v>
      </c>
      <c r="E22" s="97">
        <f t="shared" ref="E22" si="1">SUM(E23:E34)</f>
        <v>0</v>
      </c>
      <c r="F22" s="97">
        <f t="shared" ref="F22:AF22" si="2">F23+F31+F34</f>
        <v>76253138.854520008</v>
      </c>
      <c r="G22" s="97">
        <f t="shared" si="2"/>
        <v>2501293.7665433334</v>
      </c>
      <c r="H22" s="97">
        <f t="shared" si="2"/>
        <v>772576.05599999952</v>
      </c>
      <c r="I22" s="97">
        <f t="shared" si="2"/>
        <v>2640635.8785433336</v>
      </c>
      <c r="J22" s="97">
        <f t="shared" si="2"/>
        <v>3919737.6044000001</v>
      </c>
      <c r="K22" s="97">
        <f t="shared" si="2"/>
        <v>2971264.9633433335</v>
      </c>
      <c r="L22" s="97">
        <f t="shared" si="2"/>
        <v>2263942.5943999998</v>
      </c>
      <c r="M22" s="97">
        <f t="shared" si="2"/>
        <v>2933506.6273433338</v>
      </c>
      <c r="N22" s="97">
        <f t="shared" si="2"/>
        <v>5861265.908400001</v>
      </c>
      <c r="O22" s="97">
        <f t="shared" si="2"/>
        <v>3866217.9873433337</v>
      </c>
      <c r="P22" s="97">
        <f t="shared" si="2"/>
        <v>5417997.8567999993</v>
      </c>
      <c r="Q22" s="97">
        <f t="shared" si="2"/>
        <v>10160157.846543334</v>
      </c>
      <c r="R22" s="97">
        <f t="shared" si="2"/>
        <v>2043026.3023999978</v>
      </c>
      <c r="S22" s="97">
        <f t="shared" si="2"/>
        <v>3705518.9873433337</v>
      </c>
      <c r="T22" s="97">
        <v>677677.22400000039</v>
      </c>
      <c r="U22" s="97">
        <f t="shared" si="2"/>
        <v>3878350.7345433338</v>
      </c>
      <c r="V22" s="97">
        <f t="shared" si="2"/>
        <v>1202381.7619999994</v>
      </c>
      <c r="W22" s="97">
        <f t="shared" si="2"/>
        <v>9632186.5393433347</v>
      </c>
      <c r="X22" s="97">
        <f t="shared" si="2"/>
        <v>529424.85120000085</v>
      </c>
      <c r="Y22" s="97">
        <f t="shared" si="2"/>
        <v>9512429.2049433347</v>
      </c>
      <c r="Z22" s="97">
        <f t="shared" si="2"/>
        <v>6166749.7063999949</v>
      </c>
      <c r="AA22" s="97">
        <f t="shared" si="2"/>
        <v>12434013.043343334</v>
      </c>
      <c r="AB22" s="97">
        <f t="shared" si="2"/>
        <v>4326140.5088000055</v>
      </c>
      <c r="AC22" s="97">
        <f t="shared" si="2"/>
        <v>12017563.275343332</v>
      </c>
      <c r="AD22" s="97">
        <f t="shared" si="2"/>
        <v>7094194.2276000027</v>
      </c>
      <c r="AE22" s="97">
        <f t="shared" si="2"/>
        <v>76253138.854520008</v>
      </c>
      <c r="AF22" s="97">
        <f t="shared" si="2"/>
        <v>40275114.602400005</v>
      </c>
    </row>
    <row r="23" spans="1:50" s="103" customFormat="1">
      <c r="A23" s="98" t="s">
        <v>666</v>
      </c>
      <c r="B23" s="99">
        <v>1</v>
      </c>
      <c r="C23" s="100" t="s">
        <v>667</v>
      </c>
      <c r="D23" s="101">
        <f>D24+D26+D29</f>
        <v>56332699.834520005</v>
      </c>
      <c r="E23" s="101"/>
      <c r="F23" s="101">
        <f t="shared" ref="F23:AF23" si="3">F24+F26+F29</f>
        <v>56332699.834520005</v>
      </c>
      <c r="G23" s="101">
        <f t="shared" si="3"/>
        <v>841257.18154333346</v>
      </c>
      <c r="H23" s="101">
        <f t="shared" si="3"/>
        <v>772576.05599999952</v>
      </c>
      <c r="I23" s="101">
        <f t="shared" si="3"/>
        <v>980599.29354333342</v>
      </c>
      <c r="J23" s="101">
        <f t="shared" si="3"/>
        <v>938656.20440000028</v>
      </c>
      <c r="K23" s="101">
        <f t="shared" si="3"/>
        <v>1311228.3783433335</v>
      </c>
      <c r="L23" s="101">
        <f t="shared" si="3"/>
        <v>565901.89440000011</v>
      </c>
      <c r="M23" s="101">
        <f t="shared" si="3"/>
        <v>1273470.0423433336</v>
      </c>
      <c r="N23" s="101">
        <f>N24+N26+N29</f>
        <v>4729981.6484000003</v>
      </c>
      <c r="O23" s="101">
        <f t="shared" si="3"/>
        <v>2206181.4023433337</v>
      </c>
      <c r="P23" s="101">
        <f t="shared" si="3"/>
        <v>4033415.9067999991</v>
      </c>
      <c r="Q23" s="101">
        <f t="shared" si="3"/>
        <v>8500121.2615433335</v>
      </c>
      <c r="R23" s="101">
        <f t="shared" si="3"/>
        <v>843077.00239999895</v>
      </c>
      <c r="S23" s="101">
        <f t="shared" si="3"/>
        <v>2045482.4023433335</v>
      </c>
      <c r="T23" s="101">
        <v>677677.22400000039</v>
      </c>
      <c r="U23" s="101">
        <f t="shared" si="3"/>
        <v>2218314.1495433338</v>
      </c>
      <c r="V23" s="101">
        <f t="shared" si="3"/>
        <v>1202381.7619999994</v>
      </c>
      <c r="W23" s="101">
        <f t="shared" si="3"/>
        <v>7972149.9543433348</v>
      </c>
      <c r="X23" s="101">
        <f t="shared" si="3"/>
        <v>529424.85120000085</v>
      </c>
      <c r="Y23" s="101">
        <f t="shared" si="3"/>
        <v>7852392.6199433338</v>
      </c>
      <c r="Z23" s="101">
        <f t="shared" si="3"/>
        <v>566137.74639999378</v>
      </c>
      <c r="AA23" s="101">
        <f t="shared" si="3"/>
        <v>10773976.458343333</v>
      </c>
      <c r="AB23" s="101">
        <f t="shared" si="3"/>
        <v>3244531.2288000062</v>
      </c>
      <c r="AC23" s="101">
        <f t="shared" si="3"/>
        <v>10357526.690343332</v>
      </c>
      <c r="AD23" s="101">
        <f t="shared" si="3"/>
        <v>6580754.6576000024</v>
      </c>
      <c r="AE23" s="101">
        <f t="shared" si="3"/>
        <v>56332699.834520005</v>
      </c>
      <c r="AF23" s="101">
        <f t="shared" si="3"/>
        <v>24684516.182400003</v>
      </c>
      <c r="AG23" s="102"/>
    </row>
    <row r="24" spans="1:50">
      <c r="A24" s="104">
        <v>1402</v>
      </c>
      <c r="B24" s="105">
        <v>1</v>
      </c>
      <c r="C24" s="106" t="s">
        <v>668</v>
      </c>
      <c r="D24" s="107">
        <f>D25</f>
        <v>51211396.429720007</v>
      </c>
      <c r="E24" s="107"/>
      <c r="F24" s="107">
        <f t="shared" ref="F24:AF24" si="4">F25</f>
        <v>51211396.429720007</v>
      </c>
      <c r="G24" s="107">
        <f t="shared" si="4"/>
        <v>670811.17194333347</v>
      </c>
      <c r="H24" s="107">
        <f t="shared" si="4"/>
        <v>619807.05919999955</v>
      </c>
      <c r="I24" s="107">
        <f t="shared" si="4"/>
        <v>782358.24394333339</v>
      </c>
      <c r="J24" s="107">
        <f t="shared" si="4"/>
        <v>761370.26200000034</v>
      </c>
      <c r="K24" s="107">
        <f t="shared" si="4"/>
        <v>1106038.8487433335</v>
      </c>
      <c r="L24" s="107">
        <f t="shared" si="4"/>
        <v>466236.47680000006</v>
      </c>
      <c r="M24" s="107">
        <f>M25</f>
        <v>1068280.5127433336</v>
      </c>
      <c r="N24" s="107">
        <f>N25</f>
        <v>4634076.3284000009</v>
      </c>
      <c r="O24" s="107">
        <f t="shared" si="4"/>
        <v>1120442.2727433334</v>
      </c>
      <c r="P24" s="107">
        <v>3981855.2843999993</v>
      </c>
      <c r="Q24" s="107">
        <f t="shared" si="4"/>
        <v>8246289.0119433338</v>
      </c>
      <c r="R24" s="107">
        <f t="shared" si="4"/>
        <v>772984.40079999901</v>
      </c>
      <c r="S24" s="107">
        <f t="shared" si="4"/>
        <v>1679078.5719433336</v>
      </c>
      <c r="T24" s="107">
        <v>621547.85280000046</v>
      </c>
      <c r="U24" s="107">
        <f t="shared" si="4"/>
        <v>1756337.7399433337</v>
      </c>
      <c r="V24" s="107">
        <f t="shared" si="4"/>
        <v>1109696.9235999994</v>
      </c>
      <c r="W24" s="107">
        <f t="shared" si="4"/>
        <v>7565230.5719433343</v>
      </c>
      <c r="X24" s="107">
        <f t="shared" si="4"/>
        <v>449465.01600000076</v>
      </c>
      <c r="Y24" s="107">
        <f t="shared" si="4"/>
        <v>7474658.2647433337</v>
      </c>
      <c r="Z24" s="107">
        <f t="shared" si="4"/>
        <v>460352.36879999377</v>
      </c>
      <c r="AA24" s="107">
        <f t="shared" si="4"/>
        <v>10337872.048743334</v>
      </c>
      <c r="AB24" s="107">
        <f t="shared" si="4"/>
        <v>3162813.1280000061</v>
      </c>
      <c r="AC24" s="107">
        <f t="shared" si="4"/>
        <v>9403999.170343332</v>
      </c>
      <c r="AD24" s="107">
        <f t="shared" si="4"/>
        <v>6236346.2464000024</v>
      </c>
      <c r="AE24" s="107">
        <f t="shared" si="4"/>
        <v>51211396.429720007</v>
      </c>
      <c r="AF24" s="107">
        <f t="shared" si="4"/>
        <v>23276551.347200003</v>
      </c>
    </row>
    <row r="25" spans="1:50">
      <c r="A25" s="108">
        <v>140202</v>
      </c>
      <c r="B25" s="105">
        <v>1</v>
      </c>
      <c r="C25" s="109" t="s">
        <v>669</v>
      </c>
      <c r="D25" s="107">
        <v>51211396.429720007</v>
      </c>
      <c r="E25" s="107"/>
      <c r="F25" s="107">
        <v>51211396.429720007</v>
      </c>
      <c r="G25" s="110">
        <v>670811.17194333347</v>
      </c>
      <c r="H25" s="110">
        <v>619807.05919999955</v>
      </c>
      <c r="I25" s="110">
        <v>782358.24394333339</v>
      </c>
      <c r="J25" s="110">
        <f>1381177.3212-H25</f>
        <v>761370.26200000034</v>
      </c>
      <c r="K25" s="110">
        <v>1106038.8487433335</v>
      </c>
      <c r="L25" s="110">
        <f>1847413.798-H25-J25</f>
        <v>466236.47680000006</v>
      </c>
      <c r="M25" s="110">
        <v>1068280.5127433336</v>
      </c>
      <c r="N25" s="110">
        <f>6481490.1264-H25-J25-L25</f>
        <v>4634076.3284000009</v>
      </c>
      <c r="O25" s="110">
        <v>1120442.2727433334</v>
      </c>
      <c r="P25" s="110">
        <v>3981855.2843999993</v>
      </c>
      <c r="Q25" s="110">
        <v>8246289.0119433338</v>
      </c>
      <c r="R25" s="110">
        <f>11236329.8116-H25-J25-L25-N25-P25</f>
        <v>772984.40079999901</v>
      </c>
      <c r="S25" s="111">
        <v>1679078.5719433336</v>
      </c>
      <c r="T25" s="111">
        <v>621547.85280000046</v>
      </c>
      <c r="U25" s="110">
        <v>1756337.7399433337</v>
      </c>
      <c r="V25" s="110">
        <f>12967574.588-H25-J25-L25-N25-P25-R25-T25</f>
        <v>1109696.9235999994</v>
      </c>
      <c r="W25" s="110">
        <v>7565230.5719433343</v>
      </c>
      <c r="X25" s="110">
        <v>449465.01600000076</v>
      </c>
      <c r="Y25" s="110">
        <v>7474658.2647433337</v>
      </c>
      <c r="Z25" s="110">
        <v>460352.36879999377</v>
      </c>
      <c r="AA25" s="110">
        <v>10337872.048743334</v>
      </c>
      <c r="AB25" s="110">
        <v>3162813.1280000061</v>
      </c>
      <c r="AC25" s="110">
        <v>9403999.170343332</v>
      </c>
      <c r="AD25" s="110">
        <v>6236346.2464000024</v>
      </c>
      <c r="AE25" s="107">
        <f>G25+I25+K25+M25+O25+Q25+S25+U25+W25+Y25+AA25+AC25</f>
        <v>51211396.429720007</v>
      </c>
      <c r="AF25" s="107">
        <f t="shared" ref="AF25:AF36" si="5">H25+J25+L25+N25+P25+R25+T25+V25+X25+Z25+AB25+AD25</f>
        <v>23276551.347200003</v>
      </c>
      <c r="AH25" s="112"/>
    </row>
    <row r="26" spans="1:50">
      <c r="A26" s="104">
        <v>1403</v>
      </c>
      <c r="B26" s="105">
        <v>1</v>
      </c>
      <c r="C26" s="106" t="s">
        <v>670</v>
      </c>
      <c r="D26" s="107">
        <f>D27+D28</f>
        <v>4576903.6096000001</v>
      </c>
      <c r="E26" s="107"/>
      <c r="F26" s="107">
        <f t="shared" ref="F26:AF26" si="6">F27+F28</f>
        <v>4576903.6096000001</v>
      </c>
      <c r="G26" s="107">
        <f t="shared" si="6"/>
        <v>125079.36000000002</v>
      </c>
      <c r="H26" s="107">
        <f t="shared" si="6"/>
        <v>113456.99680000001</v>
      </c>
      <c r="I26" s="107">
        <f t="shared" si="6"/>
        <v>152874.40000000002</v>
      </c>
      <c r="J26" s="107">
        <f t="shared" si="6"/>
        <v>144572.17599999998</v>
      </c>
      <c r="K26" s="107">
        <f t="shared" si="6"/>
        <v>159822.88000000003</v>
      </c>
      <c r="L26" s="107">
        <f t="shared" si="6"/>
        <v>46488.209600000002</v>
      </c>
      <c r="M26" s="107">
        <f t="shared" si="6"/>
        <v>159822.88000000003</v>
      </c>
      <c r="N26" s="107">
        <f t="shared" si="6"/>
        <v>80442.152000000002</v>
      </c>
      <c r="O26" s="107">
        <f t="shared" si="6"/>
        <v>1040372.4800000001</v>
      </c>
      <c r="P26" s="107">
        <v>44868.174400000018</v>
      </c>
      <c r="Q26" s="107">
        <f t="shared" si="6"/>
        <v>208465.6</v>
      </c>
      <c r="R26" s="107">
        <f>R27+R28</f>
        <v>58432.471999999951</v>
      </c>
      <c r="S26" s="107">
        <f t="shared" si="6"/>
        <v>321037.18080000003</v>
      </c>
      <c r="T26" s="107">
        <v>38913.571200000006</v>
      </c>
      <c r="U26" s="107">
        <f t="shared" si="6"/>
        <v>416609.76</v>
      </c>
      <c r="V26" s="107">
        <f>V27+V28</f>
        <v>53624.087999999989</v>
      </c>
      <c r="W26" s="107">
        <f t="shared" si="6"/>
        <v>361552.7328</v>
      </c>
      <c r="X26" s="107">
        <f t="shared" si="6"/>
        <v>30724.713600000017</v>
      </c>
      <c r="Y26" s="107">
        <f t="shared" si="6"/>
        <v>332367.70559999999</v>
      </c>
      <c r="Z26" s="107">
        <f t="shared" si="6"/>
        <v>75472.051199999987</v>
      </c>
      <c r="AA26" s="107">
        <f t="shared" si="6"/>
        <v>390737.76</v>
      </c>
      <c r="AB26" s="107">
        <f t="shared" si="6"/>
        <v>73430.078400000057</v>
      </c>
      <c r="AC26" s="107">
        <f t="shared" si="6"/>
        <v>908160.87040000013</v>
      </c>
      <c r="AD26" s="107">
        <f t="shared" si="6"/>
        <v>342324.94240000006</v>
      </c>
      <c r="AE26" s="107">
        <f t="shared" si="6"/>
        <v>4576903.6096000001</v>
      </c>
      <c r="AF26" s="107">
        <f t="shared" si="6"/>
        <v>1102749.6256000001</v>
      </c>
      <c r="AH26" s="112"/>
    </row>
    <row r="27" spans="1:50">
      <c r="A27" s="108">
        <v>140305</v>
      </c>
      <c r="B27" s="105">
        <v>1</v>
      </c>
      <c r="C27" s="109" t="s">
        <v>671</v>
      </c>
      <c r="D27" s="107">
        <v>3703303.6096000001</v>
      </c>
      <c r="E27" s="107"/>
      <c r="F27" s="107">
        <v>3703303.6096000001</v>
      </c>
      <c r="G27" s="110">
        <v>125079.36000000002</v>
      </c>
      <c r="H27" s="110">
        <v>113456.99680000001</v>
      </c>
      <c r="I27" s="110">
        <v>152874.40000000002</v>
      </c>
      <c r="J27" s="110">
        <f>258029.1728-H27</f>
        <v>144572.17599999998</v>
      </c>
      <c r="K27" s="110">
        <v>159822.88000000003</v>
      </c>
      <c r="L27" s="110">
        <f>304517.3824-H27-J27</f>
        <v>46488.209600000002</v>
      </c>
      <c r="M27" s="110">
        <v>159822.88000000003</v>
      </c>
      <c r="N27" s="110">
        <f>384959.5344-H27-J27-L27</f>
        <v>80442.152000000002</v>
      </c>
      <c r="O27" s="110">
        <v>166772.48000000001</v>
      </c>
      <c r="P27" s="110">
        <v>44868.174400000018</v>
      </c>
      <c r="Q27" s="110">
        <v>208465.6</v>
      </c>
      <c r="R27" s="110">
        <f>488260.1808-H27-J27-L27-N27-P27</f>
        <v>58432.471999999951</v>
      </c>
      <c r="S27" s="111">
        <v>321037.18080000003</v>
      </c>
      <c r="T27" s="111">
        <v>38913.571200000006</v>
      </c>
      <c r="U27" s="110">
        <v>416609.76</v>
      </c>
      <c r="V27" s="110">
        <f>580797.84-H27-J27-L27-N27-P27-R27-T27</f>
        <v>53624.087999999989</v>
      </c>
      <c r="W27" s="110">
        <v>361552.7328</v>
      </c>
      <c r="X27" s="110">
        <v>30724.713600000017</v>
      </c>
      <c r="Y27" s="110">
        <v>332367.70559999999</v>
      </c>
      <c r="Z27" s="110">
        <v>75472.051199999987</v>
      </c>
      <c r="AA27" s="110">
        <v>390737.76</v>
      </c>
      <c r="AB27" s="110">
        <v>73430.078400000057</v>
      </c>
      <c r="AC27" s="110">
        <v>908160.87040000013</v>
      </c>
      <c r="AD27" s="110">
        <v>342324.94240000006</v>
      </c>
      <c r="AE27" s="107">
        <f t="shared" ref="AE27:AE36" si="7">G27+I27+K27+M27+O27+Q27+S27+U27+W27+Y27+AA27+AC27</f>
        <v>3703303.6096000001</v>
      </c>
      <c r="AF27" s="107">
        <f t="shared" si="5"/>
        <v>1102749.6256000001</v>
      </c>
      <c r="AH27" s="112"/>
    </row>
    <row r="28" spans="1:50">
      <c r="A28" s="108">
        <v>140399</v>
      </c>
      <c r="B28" s="105">
        <v>1</v>
      </c>
      <c r="C28" s="109" t="s">
        <v>672</v>
      </c>
      <c r="D28" s="107">
        <v>873600.00000000012</v>
      </c>
      <c r="E28" s="107"/>
      <c r="F28" s="107">
        <v>873600.00000000012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873600.00000000012</v>
      </c>
      <c r="P28" s="110">
        <v>0</v>
      </c>
      <c r="Q28" s="110">
        <v>0</v>
      </c>
      <c r="R28" s="110">
        <v>0</v>
      </c>
      <c r="S28" s="111">
        <v>0</v>
      </c>
      <c r="T28" s="111">
        <v>0</v>
      </c>
      <c r="U28" s="110">
        <v>0</v>
      </c>
      <c r="V28" s="110">
        <v>0</v>
      </c>
      <c r="W28" s="110">
        <v>0</v>
      </c>
      <c r="X28" s="110">
        <v>0</v>
      </c>
      <c r="Y28" s="110"/>
      <c r="Z28" s="110">
        <v>0</v>
      </c>
      <c r="AA28" s="110">
        <v>0</v>
      </c>
      <c r="AB28" s="110">
        <v>0</v>
      </c>
      <c r="AC28" s="110"/>
      <c r="AD28" s="110">
        <v>0</v>
      </c>
      <c r="AE28" s="107">
        <f t="shared" si="7"/>
        <v>873600.00000000012</v>
      </c>
      <c r="AF28" s="107">
        <f t="shared" si="5"/>
        <v>0</v>
      </c>
      <c r="AH28" s="112"/>
    </row>
    <row r="29" spans="1:50">
      <c r="A29" s="104">
        <v>1404</v>
      </c>
      <c r="B29" s="105">
        <v>1</v>
      </c>
      <c r="C29" s="106" t="s">
        <v>673</v>
      </c>
      <c r="D29" s="107">
        <f>D30</f>
        <v>544399.79519999993</v>
      </c>
      <c r="E29" s="107"/>
      <c r="F29" s="107">
        <f t="shared" ref="F29:AF29" si="8">F30</f>
        <v>544399.79519999993</v>
      </c>
      <c r="G29" s="107">
        <f t="shared" si="8"/>
        <v>45366.649599999997</v>
      </c>
      <c r="H29" s="107">
        <f t="shared" si="8"/>
        <v>39312.000000000015</v>
      </c>
      <c r="I29" s="107">
        <f t="shared" si="8"/>
        <v>45366.649599999997</v>
      </c>
      <c r="J29" s="107">
        <f t="shared" si="8"/>
        <v>32713.766399999979</v>
      </c>
      <c r="K29" s="107">
        <f t="shared" si="8"/>
        <v>45366.649599999997</v>
      </c>
      <c r="L29" s="107">
        <f t="shared" si="8"/>
        <v>53177.208000000013</v>
      </c>
      <c r="M29" s="107">
        <f t="shared" si="8"/>
        <v>45366.649599999997</v>
      </c>
      <c r="N29" s="107">
        <f t="shared" si="8"/>
        <v>15463.168000000005</v>
      </c>
      <c r="O29" s="107">
        <f t="shared" si="8"/>
        <v>45366.649599999997</v>
      </c>
      <c r="P29" s="107">
        <v>6692.4479999999749</v>
      </c>
      <c r="Q29" s="107">
        <f t="shared" si="8"/>
        <v>45366.649599999997</v>
      </c>
      <c r="R29" s="107">
        <f t="shared" si="8"/>
        <v>11660.129600000015</v>
      </c>
      <c r="S29" s="107">
        <f t="shared" si="8"/>
        <v>45366.649599999997</v>
      </c>
      <c r="T29" s="107">
        <v>17215.799999999974</v>
      </c>
      <c r="U29" s="107">
        <f t="shared" si="8"/>
        <v>45366.649599999997</v>
      </c>
      <c r="V29" s="107">
        <f t="shared" si="8"/>
        <v>39060.750400000034</v>
      </c>
      <c r="W29" s="107">
        <f t="shared" si="8"/>
        <v>45366.649599999997</v>
      </c>
      <c r="X29" s="107">
        <f t="shared" si="8"/>
        <v>49235.121600000013</v>
      </c>
      <c r="Y29" s="107">
        <f t="shared" si="8"/>
        <v>45366.649599999997</v>
      </c>
      <c r="Z29" s="107">
        <f t="shared" si="8"/>
        <v>30313.326399999962</v>
      </c>
      <c r="AA29" s="107">
        <f t="shared" si="8"/>
        <v>45366.649599999997</v>
      </c>
      <c r="AB29" s="107">
        <f t="shared" si="8"/>
        <v>8288.0224000000744</v>
      </c>
      <c r="AC29" s="107">
        <f t="shared" si="8"/>
        <v>45366.649599999997</v>
      </c>
      <c r="AD29" s="107">
        <f t="shared" si="8"/>
        <v>2083.4687999999733</v>
      </c>
      <c r="AE29" s="107">
        <f t="shared" si="8"/>
        <v>544399.79519999993</v>
      </c>
      <c r="AF29" s="107">
        <f t="shared" si="8"/>
        <v>305215.2096</v>
      </c>
      <c r="AH29" s="112"/>
    </row>
    <row r="30" spans="1:50">
      <c r="A30" s="108">
        <v>140402</v>
      </c>
      <c r="B30" s="105">
        <v>1</v>
      </c>
      <c r="C30" s="109" t="s">
        <v>669</v>
      </c>
      <c r="D30" s="107">
        <v>544399.79519999993</v>
      </c>
      <c r="E30" s="107"/>
      <c r="F30" s="107">
        <v>544399.79519999993</v>
      </c>
      <c r="G30" s="110">
        <v>45366.649599999997</v>
      </c>
      <c r="H30" s="110">
        <v>39312.000000000015</v>
      </c>
      <c r="I30" s="110">
        <v>45366.649599999997</v>
      </c>
      <c r="J30" s="110">
        <f>72025.7664-H30</f>
        <v>32713.766399999979</v>
      </c>
      <c r="K30" s="110">
        <v>45366.649599999997</v>
      </c>
      <c r="L30" s="110">
        <f>125202.9744-H30-J30</f>
        <v>53177.208000000013</v>
      </c>
      <c r="M30" s="110">
        <v>45366.649599999997</v>
      </c>
      <c r="N30" s="110">
        <f>140666.1424-H30-J30-L30</f>
        <v>15463.168000000005</v>
      </c>
      <c r="O30" s="110">
        <v>45366.649599999997</v>
      </c>
      <c r="P30" s="110">
        <v>6692.4479999999749</v>
      </c>
      <c r="Q30" s="110">
        <v>45366.649599999997</v>
      </c>
      <c r="R30" s="110">
        <f>159018.72-H30-J30-L30-N30-P30</f>
        <v>11660.129600000015</v>
      </c>
      <c r="S30" s="111">
        <v>45366.649599999997</v>
      </c>
      <c r="T30" s="111">
        <v>17215.799999999974</v>
      </c>
      <c r="U30" s="110">
        <v>45366.649599999997</v>
      </c>
      <c r="V30" s="110">
        <f>215295.2704-H30-J30-L30-N30-P30-R30-T30</f>
        <v>39060.750400000034</v>
      </c>
      <c r="W30" s="110">
        <v>45366.649599999997</v>
      </c>
      <c r="X30" s="110">
        <v>49235.121600000013</v>
      </c>
      <c r="Y30" s="110">
        <v>45366.649599999997</v>
      </c>
      <c r="Z30" s="110">
        <v>30313.326399999962</v>
      </c>
      <c r="AA30" s="110">
        <v>45366.649599999997</v>
      </c>
      <c r="AB30" s="110">
        <v>8288.0224000000744</v>
      </c>
      <c r="AC30" s="110">
        <v>45366.649599999997</v>
      </c>
      <c r="AD30" s="110">
        <v>2083.4687999999733</v>
      </c>
      <c r="AE30" s="107">
        <f t="shared" si="7"/>
        <v>544399.79519999993</v>
      </c>
      <c r="AF30" s="107">
        <f t="shared" si="5"/>
        <v>305215.2096</v>
      </c>
      <c r="AH30" s="112"/>
    </row>
    <row r="31" spans="1:50" s="103" customFormat="1">
      <c r="A31" s="98" t="s">
        <v>674</v>
      </c>
      <c r="B31" s="99">
        <v>2</v>
      </c>
      <c r="C31" s="100"/>
      <c r="D31" s="101">
        <f>D32</f>
        <v>19920439.020000007</v>
      </c>
      <c r="E31" s="101"/>
      <c r="F31" s="101">
        <f t="shared" ref="F31:AF32" si="9">F32</f>
        <v>19920439.020000007</v>
      </c>
      <c r="G31" s="101">
        <f t="shared" si="9"/>
        <v>1660036.5850000002</v>
      </c>
      <c r="H31" s="101">
        <f t="shared" si="9"/>
        <v>0</v>
      </c>
      <c r="I31" s="101">
        <f t="shared" si="9"/>
        <v>1660036.5850000002</v>
      </c>
      <c r="J31" s="101">
        <f t="shared" si="9"/>
        <v>2981081.4</v>
      </c>
      <c r="K31" s="101">
        <f t="shared" si="9"/>
        <v>1660036.5850000002</v>
      </c>
      <c r="L31" s="101">
        <f t="shared" si="9"/>
        <v>1698040.6999999997</v>
      </c>
      <c r="M31" s="101">
        <f t="shared" si="9"/>
        <v>1660036.5850000002</v>
      </c>
      <c r="N31" s="101">
        <f t="shared" si="9"/>
        <v>1131284.2600000007</v>
      </c>
      <c r="O31" s="101">
        <f t="shared" si="9"/>
        <v>1660036.5850000002</v>
      </c>
      <c r="P31" s="101">
        <v>1384581.9499999997</v>
      </c>
      <c r="Q31" s="101">
        <f t="shared" si="9"/>
        <v>1660036.5850000002</v>
      </c>
      <c r="R31" s="101">
        <f t="shared" si="9"/>
        <v>1199949.2999999989</v>
      </c>
      <c r="S31" s="101">
        <f t="shared" si="9"/>
        <v>1660036.5850000002</v>
      </c>
      <c r="T31" s="101">
        <v>0</v>
      </c>
      <c r="U31" s="101">
        <f t="shared" si="9"/>
        <v>1660036.5850000002</v>
      </c>
      <c r="V31" s="101">
        <f t="shared" si="9"/>
        <v>0</v>
      </c>
      <c r="W31" s="101">
        <f t="shared" si="9"/>
        <v>1660036.5850000002</v>
      </c>
      <c r="X31" s="101">
        <f t="shared" si="9"/>
        <v>0</v>
      </c>
      <c r="Y31" s="101">
        <f t="shared" si="9"/>
        <v>1660036.5850000002</v>
      </c>
      <c r="Z31" s="101">
        <f t="shared" si="9"/>
        <v>5600611.9600000009</v>
      </c>
      <c r="AA31" s="101">
        <f t="shared" si="9"/>
        <v>1660036.5850000002</v>
      </c>
      <c r="AB31" s="101">
        <f t="shared" si="9"/>
        <v>1081609.2799999993</v>
      </c>
      <c r="AC31" s="101">
        <f t="shared" si="9"/>
        <v>1660036.5850000002</v>
      </c>
      <c r="AD31" s="101">
        <f t="shared" si="9"/>
        <v>513439.5700000003</v>
      </c>
      <c r="AE31" s="101">
        <f t="shared" si="9"/>
        <v>19920439.020000007</v>
      </c>
      <c r="AF31" s="101">
        <f t="shared" si="9"/>
        <v>15590598.42</v>
      </c>
      <c r="AG31"/>
      <c r="AH31" s="112"/>
    </row>
    <row r="32" spans="1:50">
      <c r="A32" s="113">
        <v>1801</v>
      </c>
      <c r="B32" s="105">
        <v>2</v>
      </c>
      <c r="C32" s="114" t="s">
        <v>675</v>
      </c>
      <c r="D32" s="107">
        <f>D33</f>
        <v>19920439.020000007</v>
      </c>
      <c r="E32" s="107"/>
      <c r="F32" s="107">
        <f t="shared" si="9"/>
        <v>19920439.020000007</v>
      </c>
      <c r="G32" s="107">
        <f t="shared" si="9"/>
        <v>1660036.5850000002</v>
      </c>
      <c r="H32" s="107">
        <f t="shared" si="9"/>
        <v>0</v>
      </c>
      <c r="I32" s="107">
        <f t="shared" si="9"/>
        <v>1660036.5850000002</v>
      </c>
      <c r="J32" s="107">
        <f t="shared" si="9"/>
        <v>2981081.4</v>
      </c>
      <c r="K32" s="107">
        <f t="shared" si="9"/>
        <v>1660036.5850000002</v>
      </c>
      <c r="L32" s="107">
        <f t="shared" si="9"/>
        <v>1698040.6999999997</v>
      </c>
      <c r="M32" s="107">
        <f t="shared" si="9"/>
        <v>1660036.5850000002</v>
      </c>
      <c r="N32" s="107">
        <f t="shared" si="9"/>
        <v>1131284.2600000007</v>
      </c>
      <c r="O32" s="107">
        <f t="shared" si="9"/>
        <v>1660036.5850000002</v>
      </c>
      <c r="P32" s="107">
        <v>1384581.9499999997</v>
      </c>
      <c r="Q32" s="107">
        <f t="shared" si="9"/>
        <v>1660036.5850000002</v>
      </c>
      <c r="R32" s="107">
        <f t="shared" si="9"/>
        <v>1199949.2999999989</v>
      </c>
      <c r="S32" s="107">
        <f t="shared" si="9"/>
        <v>1660036.5850000002</v>
      </c>
      <c r="T32" s="107">
        <v>0</v>
      </c>
      <c r="U32" s="107">
        <f t="shared" si="9"/>
        <v>1660036.5850000002</v>
      </c>
      <c r="V32" s="107">
        <f t="shared" si="9"/>
        <v>0</v>
      </c>
      <c r="W32" s="107">
        <f t="shared" si="9"/>
        <v>1660036.5850000002</v>
      </c>
      <c r="X32" s="107">
        <f t="shared" si="9"/>
        <v>0</v>
      </c>
      <c r="Y32" s="107">
        <f t="shared" si="9"/>
        <v>1660036.5850000002</v>
      </c>
      <c r="Z32" s="107">
        <f t="shared" si="9"/>
        <v>5600611.9600000009</v>
      </c>
      <c r="AA32" s="107">
        <f t="shared" si="9"/>
        <v>1660036.5850000002</v>
      </c>
      <c r="AB32" s="107">
        <f t="shared" si="9"/>
        <v>1081609.2799999993</v>
      </c>
      <c r="AC32" s="107">
        <f t="shared" si="9"/>
        <v>1660036.5850000002</v>
      </c>
      <c r="AD32" s="107">
        <f t="shared" si="9"/>
        <v>513439.5700000003</v>
      </c>
      <c r="AE32" s="107">
        <f t="shared" si="9"/>
        <v>19920439.020000007</v>
      </c>
      <c r="AF32" s="107">
        <f t="shared" si="9"/>
        <v>15590598.42</v>
      </c>
      <c r="AH32" s="112"/>
    </row>
    <row r="33" spans="1:34">
      <c r="A33" s="115">
        <v>180101</v>
      </c>
      <c r="B33" s="105">
        <v>2</v>
      </c>
      <c r="C33" s="116" t="s">
        <v>676</v>
      </c>
      <c r="D33" s="117">
        <v>19920439.020000007</v>
      </c>
      <c r="E33" s="117"/>
      <c r="F33" s="117">
        <v>19920439.020000007</v>
      </c>
      <c r="G33" s="110">
        <v>1660036.5850000002</v>
      </c>
      <c r="H33" s="118">
        <v>0</v>
      </c>
      <c r="I33" s="110">
        <v>1660036.5850000002</v>
      </c>
      <c r="J33" s="110">
        <f>2981081.4-H33</f>
        <v>2981081.4</v>
      </c>
      <c r="K33" s="110">
        <v>1660036.5850000002</v>
      </c>
      <c r="L33" s="110">
        <f>4679122.1-H33-J33</f>
        <v>1698040.6999999997</v>
      </c>
      <c r="M33" s="110">
        <v>1660036.5850000002</v>
      </c>
      <c r="N33" s="110">
        <f>5810406.36-H33-J33-L33</f>
        <v>1131284.2600000007</v>
      </c>
      <c r="O33" s="110">
        <v>1660036.5850000002</v>
      </c>
      <c r="P33" s="110">
        <v>1384581.9499999997</v>
      </c>
      <c r="Q33" s="110">
        <v>1660036.5850000002</v>
      </c>
      <c r="R33" s="110">
        <f>8394937.61-H33-J33-L33-N33-P33</f>
        <v>1199949.2999999989</v>
      </c>
      <c r="S33" s="111">
        <v>1660036.5850000002</v>
      </c>
      <c r="T33" s="111">
        <v>0</v>
      </c>
      <c r="U33" s="119">
        <v>1660036.5850000002</v>
      </c>
      <c r="V33" s="110">
        <v>0</v>
      </c>
      <c r="W33" s="119">
        <v>1660036.5850000002</v>
      </c>
      <c r="X33" s="110">
        <v>0</v>
      </c>
      <c r="Y33" s="119">
        <v>1660036.5850000002</v>
      </c>
      <c r="Z33" s="110">
        <v>5600611.9600000009</v>
      </c>
      <c r="AA33" s="119">
        <v>1660036.5850000002</v>
      </c>
      <c r="AB33" s="110">
        <v>1081609.2799999993</v>
      </c>
      <c r="AC33" s="119">
        <v>1660036.5850000002</v>
      </c>
      <c r="AD33" s="118">
        <v>513439.5700000003</v>
      </c>
      <c r="AE33" s="107">
        <f t="shared" si="7"/>
        <v>19920439.020000007</v>
      </c>
      <c r="AF33" s="107">
        <f t="shared" si="5"/>
        <v>15590598.42</v>
      </c>
      <c r="AH33" s="112"/>
    </row>
    <row r="34" spans="1:34" s="103" customFormat="1">
      <c r="A34" s="98" t="s">
        <v>677</v>
      </c>
      <c r="B34" s="99">
        <v>3</v>
      </c>
      <c r="C34" s="100" t="s">
        <v>678</v>
      </c>
      <c r="D34" s="101">
        <f>D35</f>
        <v>0</v>
      </c>
      <c r="E34" s="101"/>
      <c r="F34" s="101">
        <f t="shared" ref="F34:AF35" si="10">F35</f>
        <v>0</v>
      </c>
      <c r="G34" s="101">
        <f t="shared" si="10"/>
        <v>0</v>
      </c>
      <c r="H34" s="101">
        <f t="shared" si="10"/>
        <v>0</v>
      </c>
      <c r="I34" s="101">
        <f t="shared" si="10"/>
        <v>0</v>
      </c>
      <c r="J34" s="101">
        <f t="shared" si="10"/>
        <v>0</v>
      </c>
      <c r="K34" s="101">
        <f t="shared" si="10"/>
        <v>0</v>
      </c>
      <c r="L34" s="101">
        <f t="shared" si="10"/>
        <v>0</v>
      </c>
      <c r="M34" s="101">
        <f t="shared" si="10"/>
        <v>0</v>
      </c>
      <c r="N34" s="101">
        <f t="shared" si="10"/>
        <v>0</v>
      </c>
      <c r="O34" s="101">
        <f t="shared" si="10"/>
        <v>0</v>
      </c>
      <c r="P34" s="101">
        <v>0</v>
      </c>
      <c r="Q34" s="101">
        <f t="shared" si="10"/>
        <v>0</v>
      </c>
      <c r="R34" s="101">
        <f t="shared" si="10"/>
        <v>0</v>
      </c>
      <c r="S34" s="101">
        <f t="shared" si="10"/>
        <v>0</v>
      </c>
      <c r="T34" s="101">
        <v>0</v>
      </c>
      <c r="U34" s="101">
        <f t="shared" si="10"/>
        <v>0</v>
      </c>
      <c r="V34" s="101">
        <f t="shared" si="10"/>
        <v>0</v>
      </c>
      <c r="W34" s="101">
        <f t="shared" si="10"/>
        <v>0</v>
      </c>
      <c r="X34" s="101">
        <f t="shared" si="10"/>
        <v>0</v>
      </c>
      <c r="Y34" s="101">
        <f t="shared" si="10"/>
        <v>0</v>
      </c>
      <c r="Z34" s="101">
        <f t="shared" si="10"/>
        <v>0</v>
      </c>
      <c r="AA34" s="101">
        <f t="shared" si="10"/>
        <v>0</v>
      </c>
      <c r="AB34" s="101">
        <f t="shared" si="10"/>
        <v>0</v>
      </c>
      <c r="AC34" s="101">
        <f t="shared" si="10"/>
        <v>0</v>
      </c>
      <c r="AD34" s="101">
        <f t="shared" si="10"/>
        <v>0</v>
      </c>
      <c r="AE34" s="101">
        <f t="shared" si="10"/>
        <v>0</v>
      </c>
      <c r="AF34" s="101">
        <f t="shared" si="10"/>
        <v>0</v>
      </c>
      <c r="AG34"/>
      <c r="AH34" s="112"/>
    </row>
    <row r="35" spans="1:34">
      <c r="A35" s="115">
        <v>1904</v>
      </c>
      <c r="B35" s="105">
        <v>3</v>
      </c>
      <c r="C35" s="116" t="s">
        <v>679</v>
      </c>
      <c r="D35" s="117">
        <f>D36</f>
        <v>0</v>
      </c>
      <c r="E35" s="117"/>
      <c r="F35" s="117">
        <f t="shared" si="10"/>
        <v>0</v>
      </c>
      <c r="G35" s="117">
        <f t="shared" si="10"/>
        <v>0</v>
      </c>
      <c r="H35" s="117">
        <f t="shared" si="10"/>
        <v>0</v>
      </c>
      <c r="I35" s="117">
        <f t="shared" si="10"/>
        <v>0</v>
      </c>
      <c r="J35" s="117">
        <f t="shared" si="10"/>
        <v>0</v>
      </c>
      <c r="K35" s="117">
        <f t="shared" si="10"/>
        <v>0</v>
      </c>
      <c r="L35" s="117">
        <f t="shared" si="10"/>
        <v>0</v>
      </c>
      <c r="M35" s="117">
        <f t="shared" si="10"/>
        <v>0</v>
      </c>
      <c r="N35" s="117">
        <f t="shared" si="10"/>
        <v>0</v>
      </c>
      <c r="O35" s="117">
        <f t="shared" si="10"/>
        <v>0</v>
      </c>
      <c r="P35" s="117">
        <v>0</v>
      </c>
      <c r="Q35" s="117">
        <f t="shared" si="10"/>
        <v>0</v>
      </c>
      <c r="R35" s="117">
        <f t="shared" si="10"/>
        <v>0</v>
      </c>
      <c r="S35" s="117">
        <f t="shared" si="10"/>
        <v>0</v>
      </c>
      <c r="T35" s="117">
        <v>0</v>
      </c>
      <c r="U35" s="117">
        <f t="shared" si="10"/>
        <v>0</v>
      </c>
      <c r="V35" s="117">
        <f t="shared" si="10"/>
        <v>0</v>
      </c>
      <c r="W35" s="117">
        <f t="shared" si="10"/>
        <v>0</v>
      </c>
      <c r="X35" s="117">
        <f t="shared" si="10"/>
        <v>0</v>
      </c>
      <c r="Y35" s="117">
        <f t="shared" si="10"/>
        <v>0</v>
      </c>
      <c r="Z35" s="117">
        <f t="shared" si="10"/>
        <v>0</v>
      </c>
      <c r="AA35" s="117">
        <f t="shared" si="10"/>
        <v>0</v>
      </c>
      <c r="AB35" s="117">
        <f t="shared" si="10"/>
        <v>0</v>
      </c>
      <c r="AC35" s="117">
        <f t="shared" si="10"/>
        <v>0</v>
      </c>
      <c r="AD35" s="117">
        <f t="shared" si="10"/>
        <v>0</v>
      </c>
      <c r="AE35" s="117">
        <f t="shared" si="10"/>
        <v>0</v>
      </c>
      <c r="AF35" s="117">
        <f t="shared" si="10"/>
        <v>0</v>
      </c>
      <c r="AH35" s="112"/>
    </row>
    <row r="36" spans="1:34" ht="15.75" thickBot="1">
      <c r="A36" s="113">
        <v>190499</v>
      </c>
      <c r="B36" s="105">
        <v>3</v>
      </c>
      <c r="C36" s="114" t="s">
        <v>680</v>
      </c>
      <c r="D36" s="117">
        <v>0</v>
      </c>
      <c r="E36" s="117"/>
      <c r="F36" s="117"/>
      <c r="G36" s="110">
        <v>0</v>
      </c>
      <c r="H36" s="110">
        <v>0</v>
      </c>
      <c r="I36" s="110">
        <v>0</v>
      </c>
      <c r="J36" s="110"/>
      <c r="K36" s="110">
        <v>0</v>
      </c>
      <c r="L36" s="110"/>
      <c r="M36" s="110"/>
      <c r="N36" s="110"/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/>
      <c r="Z36" s="110">
        <v>0</v>
      </c>
      <c r="AA36" s="110">
        <v>0</v>
      </c>
      <c r="AB36" s="110">
        <v>0</v>
      </c>
      <c r="AC36" s="110"/>
      <c r="AD36" s="110"/>
      <c r="AE36" s="110">
        <f t="shared" si="7"/>
        <v>0</v>
      </c>
      <c r="AF36" s="110">
        <f t="shared" si="5"/>
        <v>0</v>
      </c>
      <c r="AH36" s="112"/>
    </row>
    <row r="37" spans="1:34" ht="15.75" thickBot="1">
      <c r="A37" s="199" t="s">
        <v>681</v>
      </c>
      <c r="B37" s="197"/>
      <c r="C37" s="200"/>
      <c r="D37" s="97">
        <f>D38</f>
        <v>4555678.92</v>
      </c>
      <c r="E37" s="97">
        <f>SUM(E38:E38)</f>
        <v>0</v>
      </c>
      <c r="F37" s="97">
        <f t="shared" ref="F37:AF39" si="11">F38</f>
        <v>4555678.92</v>
      </c>
      <c r="G37" s="97">
        <f t="shared" si="11"/>
        <v>212617.11</v>
      </c>
      <c r="H37" s="97">
        <f t="shared" si="11"/>
        <v>0</v>
      </c>
      <c r="I37" s="97">
        <f t="shared" si="11"/>
        <v>214323.09</v>
      </c>
      <c r="J37" s="97">
        <f t="shared" si="11"/>
        <v>212617.11</v>
      </c>
      <c r="K37" s="97">
        <f t="shared" si="11"/>
        <v>2102435.79</v>
      </c>
      <c r="L37" s="97">
        <f t="shared" si="11"/>
        <v>434805.94000000006</v>
      </c>
      <c r="M37" s="97">
        <f t="shared" si="11"/>
        <v>217606.39999999999</v>
      </c>
      <c r="N37" s="97">
        <f t="shared" si="11"/>
        <v>0</v>
      </c>
      <c r="O37" s="97">
        <f t="shared" si="11"/>
        <v>220722.41</v>
      </c>
      <c r="P37" s="97">
        <v>0</v>
      </c>
      <c r="Q37" s="97">
        <f t="shared" si="11"/>
        <v>221052.24</v>
      </c>
      <c r="R37" s="97">
        <f t="shared" si="11"/>
        <v>217606.39999999991</v>
      </c>
      <c r="S37" s="97">
        <f t="shared" si="11"/>
        <v>224085.27</v>
      </c>
      <c r="T37" s="97">
        <v>0</v>
      </c>
      <c r="U37" s="97">
        <f t="shared" si="11"/>
        <v>224550.85</v>
      </c>
      <c r="V37" s="97">
        <f t="shared" si="11"/>
        <v>0</v>
      </c>
      <c r="W37" s="97">
        <f t="shared" si="11"/>
        <v>226349.75</v>
      </c>
      <c r="X37" s="97">
        <f t="shared" si="11"/>
        <v>0</v>
      </c>
      <c r="Y37" s="97">
        <f t="shared" si="11"/>
        <v>229256.36</v>
      </c>
      <c r="Z37" s="97">
        <f t="shared" si="11"/>
        <v>0</v>
      </c>
      <c r="AA37" s="97">
        <f t="shared" si="11"/>
        <v>229929.58</v>
      </c>
      <c r="AB37" s="97">
        <f t="shared" si="11"/>
        <v>719690.03999999992</v>
      </c>
      <c r="AC37" s="97">
        <f t="shared" si="11"/>
        <v>232750.07</v>
      </c>
      <c r="AD37" s="97">
        <f t="shared" si="11"/>
        <v>1089006.4700000002</v>
      </c>
      <c r="AE37" s="97">
        <f t="shared" si="11"/>
        <v>4555678.92</v>
      </c>
      <c r="AF37" s="97">
        <f t="shared" si="11"/>
        <v>2673725.96</v>
      </c>
      <c r="AH37" s="112"/>
    </row>
    <row r="38" spans="1:34" s="103" customFormat="1">
      <c r="A38" s="98" t="s">
        <v>682</v>
      </c>
      <c r="B38" s="99">
        <v>2</v>
      </c>
      <c r="C38" s="100" t="s">
        <v>683</v>
      </c>
      <c r="D38" s="101">
        <f>D39</f>
        <v>4555678.92</v>
      </c>
      <c r="E38" s="101"/>
      <c r="F38" s="101">
        <f t="shared" si="11"/>
        <v>4555678.92</v>
      </c>
      <c r="G38" s="101">
        <f t="shared" si="11"/>
        <v>212617.11</v>
      </c>
      <c r="H38" s="101">
        <f t="shared" si="11"/>
        <v>0</v>
      </c>
      <c r="I38" s="101">
        <f t="shared" si="11"/>
        <v>214323.09</v>
      </c>
      <c r="J38" s="101">
        <f t="shared" si="11"/>
        <v>212617.11</v>
      </c>
      <c r="K38" s="101">
        <f t="shared" si="11"/>
        <v>2102435.79</v>
      </c>
      <c r="L38" s="101">
        <f t="shared" si="11"/>
        <v>434805.94000000006</v>
      </c>
      <c r="M38" s="101">
        <f t="shared" si="11"/>
        <v>217606.39999999999</v>
      </c>
      <c r="N38" s="101">
        <f t="shared" si="11"/>
        <v>0</v>
      </c>
      <c r="O38" s="101">
        <f t="shared" si="11"/>
        <v>220722.41</v>
      </c>
      <c r="P38" s="101">
        <v>0</v>
      </c>
      <c r="Q38" s="101">
        <f t="shared" si="11"/>
        <v>221052.24</v>
      </c>
      <c r="R38" s="101">
        <f t="shared" si="11"/>
        <v>217606.39999999991</v>
      </c>
      <c r="S38" s="101">
        <f t="shared" si="11"/>
        <v>224085.27</v>
      </c>
      <c r="T38" s="101">
        <v>0</v>
      </c>
      <c r="U38" s="101">
        <f t="shared" si="11"/>
        <v>224550.85</v>
      </c>
      <c r="V38" s="101">
        <f t="shared" si="11"/>
        <v>0</v>
      </c>
      <c r="W38" s="101">
        <f t="shared" si="11"/>
        <v>226349.75</v>
      </c>
      <c r="X38" s="101">
        <f t="shared" si="11"/>
        <v>0</v>
      </c>
      <c r="Y38" s="101">
        <f t="shared" si="11"/>
        <v>229256.36</v>
      </c>
      <c r="Z38" s="101">
        <f t="shared" si="11"/>
        <v>0</v>
      </c>
      <c r="AA38" s="101">
        <f t="shared" si="11"/>
        <v>229929.58</v>
      </c>
      <c r="AB38" s="101">
        <f t="shared" si="11"/>
        <v>719690.03999999992</v>
      </c>
      <c r="AC38" s="101">
        <f t="shared" si="11"/>
        <v>232750.07</v>
      </c>
      <c r="AD38" s="101">
        <f t="shared" si="11"/>
        <v>1089006.4700000002</v>
      </c>
      <c r="AE38" s="101">
        <f t="shared" si="11"/>
        <v>4555678.92</v>
      </c>
      <c r="AF38" s="101">
        <f t="shared" si="11"/>
        <v>2673725.96</v>
      </c>
      <c r="AG38"/>
      <c r="AH38" s="112"/>
    </row>
    <row r="39" spans="1:34">
      <c r="A39" s="120">
        <v>2801</v>
      </c>
      <c r="B39" s="121">
        <v>2</v>
      </c>
      <c r="C39" s="122" t="s">
        <v>684</v>
      </c>
      <c r="D39" s="107">
        <f>D40</f>
        <v>4555678.92</v>
      </c>
      <c r="E39" s="107"/>
      <c r="F39" s="107">
        <f t="shared" si="11"/>
        <v>4555678.92</v>
      </c>
      <c r="G39" s="107">
        <f t="shared" si="11"/>
        <v>212617.11</v>
      </c>
      <c r="H39" s="107">
        <f t="shared" si="11"/>
        <v>0</v>
      </c>
      <c r="I39" s="107">
        <f t="shared" si="11"/>
        <v>214323.09</v>
      </c>
      <c r="J39" s="107">
        <f t="shared" si="11"/>
        <v>212617.11</v>
      </c>
      <c r="K39" s="107">
        <f t="shared" si="11"/>
        <v>2102435.79</v>
      </c>
      <c r="L39" s="107">
        <f t="shared" si="11"/>
        <v>434805.94000000006</v>
      </c>
      <c r="M39" s="107">
        <f t="shared" si="11"/>
        <v>217606.39999999999</v>
      </c>
      <c r="N39" s="107">
        <f t="shared" si="11"/>
        <v>0</v>
      </c>
      <c r="O39" s="107">
        <f t="shared" si="11"/>
        <v>220722.41</v>
      </c>
      <c r="P39" s="107">
        <v>0</v>
      </c>
      <c r="Q39" s="107">
        <f t="shared" si="11"/>
        <v>221052.24</v>
      </c>
      <c r="R39" s="107">
        <f t="shared" si="11"/>
        <v>217606.39999999991</v>
      </c>
      <c r="S39" s="107">
        <f t="shared" si="11"/>
        <v>224085.27</v>
      </c>
      <c r="T39" s="107">
        <v>0</v>
      </c>
      <c r="U39" s="107">
        <f t="shared" si="11"/>
        <v>224550.85</v>
      </c>
      <c r="V39" s="107">
        <f t="shared" si="11"/>
        <v>0</v>
      </c>
      <c r="W39" s="107">
        <f t="shared" si="11"/>
        <v>226349.75</v>
      </c>
      <c r="X39" s="107">
        <f t="shared" si="11"/>
        <v>0</v>
      </c>
      <c r="Y39" s="107">
        <f t="shared" si="11"/>
        <v>229256.36</v>
      </c>
      <c r="Z39" s="107">
        <f t="shared" si="11"/>
        <v>0</v>
      </c>
      <c r="AA39" s="107">
        <f t="shared" si="11"/>
        <v>229929.58</v>
      </c>
      <c r="AB39" s="107">
        <f t="shared" si="11"/>
        <v>719690.03999999992</v>
      </c>
      <c r="AC39" s="107">
        <f t="shared" si="11"/>
        <v>232750.07</v>
      </c>
      <c r="AD39" s="107">
        <f t="shared" si="11"/>
        <v>1089006.4700000002</v>
      </c>
      <c r="AE39" s="107">
        <f t="shared" si="11"/>
        <v>4555678.92</v>
      </c>
      <c r="AF39" s="107">
        <f t="shared" si="11"/>
        <v>2673725.96</v>
      </c>
      <c r="AH39" s="112"/>
    </row>
    <row r="40" spans="1:34" ht="15.75" thickBot="1">
      <c r="A40" s="123">
        <v>280101</v>
      </c>
      <c r="B40" s="121">
        <v>2</v>
      </c>
      <c r="C40" s="124" t="s">
        <v>676</v>
      </c>
      <c r="D40" s="107">
        <v>4555678.92</v>
      </c>
      <c r="E40" s="107"/>
      <c r="F40" s="125">
        <v>4555678.92</v>
      </c>
      <c r="G40" s="126">
        <v>212617.11</v>
      </c>
      <c r="H40" s="126">
        <v>0</v>
      </c>
      <c r="I40" s="127">
        <v>214323.09</v>
      </c>
      <c r="J40" s="126">
        <f>212617.11-H40</f>
        <v>212617.11</v>
      </c>
      <c r="K40" s="126">
        <v>2102435.79</v>
      </c>
      <c r="L40" s="126">
        <f>647423.05-H40-J40</f>
        <v>434805.94000000006</v>
      </c>
      <c r="M40" s="126">
        <v>217606.39999999999</v>
      </c>
      <c r="N40" s="126">
        <f>647423.05-H40-J40-L40</f>
        <v>0</v>
      </c>
      <c r="O40" s="126">
        <v>220722.41</v>
      </c>
      <c r="P40" s="126">
        <v>0</v>
      </c>
      <c r="Q40" s="126">
        <v>221052.24</v>
      </c>
      <c r="R40" s="126">
        <f>865029.45-H40-J40-L40-N40-P40</f>
        <v>217606.39999999991</v>
      </c>
      <c r="S40" s="126">
        <v>224085.27</v>
      </c>
      <c r="T40" s="126">
        <v>0</v>
      </c>
      <c r="U40" s="126">
        <v>224550.85</v>
      </c>
      <c r="V40" s="126">
        <v>0</v>
      </c>
      <c r="W40" s="126">
        <v>226349.75</v>
      </c>
      <c r="X40" s="107">
        <v>0</v>
      </c>
      <c r="Y40" s="126">
        <v>229256.36</v>
      </c>
      <c r="Z40" s="126">
        <v>0</v>
      </c>
      <c r="AA40" s="126">
        <v>229929.58</v>
      </c>
      <c r="AB40" s="126">
        <v>719690.03999999992</v>
      </c>
      <c r="AC40" s="126">
        <v>232750.07</v>
      </c>
      <c r="AD40" s="126">
        <v>1089006.4700000002</v>
      </c>
      <c r="AE40" s="125">
        <f t="shared" ref="AE40" si="12">G40+I40+K40+M40+O40+Q40+S40+U40+W40+Y40+AA40+AC40</f>
        <v>4555678.92</v>
      </c>
      <c r="AF40" s="125">
        <f>H40+J40+L40+N40+P40+R40+T40+V40+X40+Z40+AB40+AD40</f>
        <v>2673725.96</v>
      </c>
      <c r="AH40" s="112"/>
    </row>
    <row r="41" spans="1:34" ht="15.75" thickBot="1">
      <c r="A41" s="199" t="s">
        <v>685</v>
      </c>
      <c r="B41" s="197"/>
      <c r="C41" s="200"/>
      <c r="D41" s="97">
        <f>D42+D44</f>
        <v>9152679.8291154709</v>
      </c>
      <c r="E41" s="97">
        <f t="shared" ref="E41" si="13">SUM(E42:E45)</f>
        <v>0</v>
      </c>
      <c r="F41" s="97">
        <f t="shared" ref="F41:AF41" si="14">F42+F44</f>
        <v>9152679.8291154709</v>
      </c>
      <c r="G41" s="97">
        <f t="shared" si="14"/>
        <v>762723.31909295602</v>
      </c>
      <c r="H41" s="97">
        <f t="shared" si="14"/>
        <v>0</v>
      </c>
      <c r="I41" s="97">
        <f t="shared" si="14"/>
        <v>762723.31909295602</v>
      </c>
      <c r="J41" s="97">
        <f t="shared" si="14"/>
        <v>0</v>
      </c>
      <c r="K41" s="97">
        <f t="shared" si="14"/>
        <v>762723.31909295602</v>
      </c>
      <c r="L41" s="97">
        <f t="shared" si="14"/>
        <v>0</v>
      </c>
      <c r="M41" s="97">
        <f t="shared" si="14"/>
        <v>762723.31909295602</v>
      </c>
      <c r="N41" s="97">
        <f t="shared" si="14"/>
        <v>0</v>
      </c>
      <c r="O41" s="97">
        <f t="shared" si="14"/>
        <v>762723.31909295602</v>
      </c>
      <c r="P41" s="97">
        <v>0</v>
      </c>
      <c r="Q41" s="97">
        <f t="shared" si="14"/>
        <v>762723.31909295602</v>
      </c>
      <c r="R41" s="97">
        <f t="shared" si="14"/>
        <v>0</v>
      </c>
      <c r="S41" s="97">
        <f t="shared" si="14"/>
        <v>762723.31909295602</v>
      </c>
      <c r="T41" s="97">
        <v>34650.89</v>
      </c>
      <c r="U41" s="97">
        <f t="shared" si="14"/>
        <v>762723.31909295602</v>
      </c>
      <c r="V41" s="97">
        <f t="shared" si="14"/>
        <v>6809655.3100000005</v>
      </c>
      <c r="W41" s="97">
        <f t="shared" si="14"/>
        <v>762723.31909295602</v>
      </c>
      <c r="X41" s="97">
        <f t="shared" si="14"/>
        <v>0</v>
      </c>
      <c r="Y41" s="97">
        <f t="shared" si="14"/>
        <v>762723.31909295602</v>
      </c>
      <c r="Z41" s="97">
        <f t="shared" si="14"/>
        <v>0</v>
      </c>
      <c r="AA41" s="97">
        <f t="shared" si="14"/>
        <v>762723.31909295602</v>
      </c>
      <c r="AB41" s="97">
        <f t="shared" si="14"/>
        <v>0</v>
      </c>
      <c r="AC41" s="97">
        <f t="shared" si="14"/>
        <v>762723.31909295602</v>
      </c>
      <c r="AD41" s="97">
        <f t="shared" si="14"/>
        <v>0</v>
      </c>
      <c r="AE41" s="97">
        <f t="shared" si="14"/>
        <v>9152679.8291154709</v>
      </c>
      <c r="AF41" s="97">
        <f t="shared" si="14"/>
        <v>6844306.2000000002</v>
      </c>
      <c r="AH41" s="112"/>
    </row>
    <row r="42" spans="1:34" s="103" customFormat="1">
      <c r="A42" s="98" t="s">
        <v>686</v>
      </c>
      <c r="B42" s="99">
        <v>1</v>
      </c>
      <c r="C42" s="100" t="s">
        <v>687</v>
      </c>
      <c r="D42" s="101">
        <f>D43</f>
        <v>2308373.6291154725</v>
      </c>
      <c r="E42" s="101"/>
      <c r="F42" s="101">
        <f t="shared" ref="F42:AF42" si="15">F43</f>
        <v>2308373.6291154725</v>
      </c>
      <c r="G42" s="101">
        <f t="shared" si="15"/>
        <v>192364.46909295605</v>
      </c>
      <c r="H42" s="101">
        <f t="shared" si="15"/>
        <v>0</v>
      </c>
      <c r="I42" s="101">
        <f t="shared" si="15"/>
        <v>192364.46909295605</v>
      </c>
      <c r="J42" s="101">
        <f t="shared" si="15"/>
        <v>0</v>
      </c>
      <c r="K42" s="101">
        <f t="shared" si="15"/>
        <v>192364.46909295605</v>
      </c>
      <c r="L42" s="101">
        <f t="shared" si="15"/>
        <v>0</v>
      </c>
      <c r="M42" s="101">
        <f t="shared" si="15"/>
        <v>192364.46909295605</v>
      </c>
      <c r="N42" s="101">
        <f t="shared" si="15"/>
        <v>0</v>
      </c>
      <c r="O42" s="101">
        <f t="shared" si="15"/>
        <v>192364.46909295605</v>
      </c>
      <c r="P42" s="101">
        <v>0</v>
      </c>
      <c r="Q42" s="101">
        <f t="shared" si="15"/>
        <v>192364.46909295605</v>
      </c>
      <c r="R42" s="101">
        <f t="shared" si="15"/>
        <v>0</v>
      </c>
      <c r="S42" s="101">
        <f t="shared" si="15"/>
        <v>192364.46909295605</v>
      </c>
      <c r="T42" s="101">
        <v>0</v>
      </c>
      <c r="U42" s="101">
        <f t="shared" si="15"/>
        <v>192364.46909295605</v>
      </c>
      <c r="V42" s="101">
        <f t="shared" si="15"/>
        <v>0</v>
      </c>
      <c r="W42" s="101">
        <f t="shared" si="15"/>
        <v>192364.46909295605</v>
      </c>
      <c r="X42" s="101">
        <f t="shared" si="15"/>
        <v>0</v>
      </c>
      <c r="Y42" s="101">
        <f t="shared" si="15"/>
        <v>192364.46909295605</v>
      </c>
      <c r="Z42" s="101">
        <f t="shared" si="15"/>
        <v>0</v>
      </c>
      <c r="AA42" s="101">
        <f t="shared" si="15"/>
        <v>192364.46909295605</v>
      </c>
      <c r="AB42" s="101">
        <f t="shared" si="15"/>
        <v>0</v>
      </c>
      <c r="AC42" s="101">
        <f t="shared" si="15"/>
        <v>192364.46909295605</v>
      </c>
      <c r="AD42" s="101">
        <f t="shared" si="15"/>
        <v>0</v>
      </c>
      <c r="AE42" s="101">
        <f t="shared" si="15"/>
        <v>2308373.6291154725</v>
      </c>
      <c r="AF42" s="101">
        <f t="shared" si="15"/>
        <v>0</v>
      </c>
      <c r="AG42"/>
      <c r="AH42" s="112"/>
    </row>
    <row r="43" spans="1:34">
      <c r="A43" s="128">
        <v>370102</v>
      </c>
      <c r="B43" s="105">
        <v>1</v>
      </c>
      <c r="C43" s="129" t="s">
        <v>688</v>
      </c>
      <c r="D43" s="130">
        <v>2308373.6291154725</v>
      </c>
      <c r="E43" s="130"/>
      <c r="F43" s="130">
        <v>2308373.6291154725</v>
      </c>
      <c r="G43" s="131">
        <v>192364.46909295605</v>
      </c>
      <c r="H43" s="131">
        <v>0</v>
      </c>
      <c r="I43" s="131">
        <v>192364.46909295605</v>
      </c>
      <c r="J43" s="131">
        <v>0</v>
      </c>
      <c r="K43" s="131">
        <v>192364.46909295605</v>
      </c>
      <c r="L43" s="131">
        <v>0</v>
      </c>
      <c r="M43" s="131">
        <v>192364.46909295605</v>
      </c>
      <c r="N43" s="131">
        <v>0</v>
      </c>
      <c r="O43" s="131">
        <v>192364.46909295605</v>
      </c>
      <c r="P43" s="131">
        <v>0</v>
      </c>
      <c r="Q43" s="131">
        <v>192364.46909295605</v>
      </c>
      <c r="R43" s="132">
        <v>0</v>
      </c>
      <c r="S43" s="133">
        <v>192364.46909295605</v>
      </c>
      <c r="T43" s="133">
        <v>0</v>
      </c>
      <c r="U43" s="131">
        <v>192364.46909295605</v>
      </c>
      <c r="V43" s="131">
        <v>0</v>
      </c>
      <c r="W43" s="131">
        <v>192364.46909295605</v>
      </c>
      <c r="X43" s="131">
        <v>0</v>
      </c>
      <c r="Y43" s="131">
        <v>192364.46909295605</v>
      </c>
      <c r="Z43" s="131">
        <v>0</v>
      </c>
      <c r="AA43" s="131">
        <v>192364.46909295605</v>
      </c>
      <c r="AB43" s="131">
        <v>0</v>
      </c>
      <c r="AC43" s="131">
        <v>192364.46909295605</v>
      </c>
      <c r="AD43" s="131">
        <v>0</v>
      </c>
      <c r="AE43" s="130">
        <f t="shared" ref="AE43:AF45" si="16">G43+I43+K43+M43+O43+Q43+S43+U43+W43+Y43+AA43+AC43</f>
        <v>2308373.6291154725</v>
      </c>
      <c r="AF43" s="130">
        <f t="shared" si="16"/>
        <v>0</v>
      </c>
      <c r="AH43" s="112"/>
    </row>
    <row r="44" spans="1:34" s="103" customFormat="1">
      <c r="A44" s="98" t="s">
        <v>689</v>
      </c>
      <c r="B44" s="99">
        <v>1</v>
      </c>
      <c r="C44" s="100" t="s">
        <v>690</v>
      </c>
      <c r="D44" s="101">
        <f>D45</f>
        <v>6844306.1999999983</v>
      </c>
      <c r="E44" s="101"/>
      <c r="F44" s="101">
        <f t="shared" ref="F44:AF44" si="17">F45</f>
        <v>6844306.1999999983</v>
      </c>
      <c r="G44" s="101">
        <f t="shared" si="17"/>
        <v>570358.85</v>
      </c>
      <c r="H44" s="101">
        <f t="shared" si="17"/>
        <v>0</v>
      </c>
      <c r="I44" s="101">
        <f t="shared" si="17"/>
        <v>570358.85</v>
      </c>
      <c r="J44" s="101">
        <f t="shared" si="17"/>
        <v>0</v>
      </c>
      <c r="K44" s="101">
        <f t="shared" si="17"/>
        <v>570358.85</v>
      </c>
      <c r="L44" s="101">
        <f t="shared" si="17"/>
        <v>0</v>
      </c>
      <c r="M44" s="101">
        <f t="shared" si="17"/>
        <v>570358.85</v>
      </c>
      <c r="N44" s="101">
        <f t="shared" si="17"/>
        <v>0</v>
      </c>
      <c r="O44" s="101">
        <f t="shared" si="17"/>
        <v>570358.85</v>
      </c>
      <c r="P44" s="101">
        <v>0</v>
      </c>
      <c r="Q44" s="101">
        <f t="shared" si="17"/>
        <v>570358.85</v>
      </c>
      <c r="R44" s="101">
        <f t="shared" si="17"/>
        <v>0</v>
      </c>
      <c r="S44" s="101">
        <f t="shared" si="17"/>
        <v>570358.85</v>
      </c>
      <c r="T44" s="101">
        <v>34650.89</v>
      </c>
      <c r="U44" s="101">
        <f t="shared" si="17"/>
        <v>570358.85</v>
      </c>
      <c r="V44" s="101">
        <f t="shared" si="17"/>
        <v>6809655.3100000005</v>
      </c>
      <c r="W44" s="101">
        <f t="shared" si="17"/>
        <v>570358.85</v>
      </c>
      <c r="X44" s="101">
        <f t="shared" si="17"/>
        <v>0</v>
      </c>
      <c r="Y44" s="101">
        <f t="shared" si="17"/>
        <v>570358.85</v>
      </c>
      <c r="Z44" s="101">
        <f t="shared" si="17"/>
        <v>0</v>
      </c>
      <c r="AA44" s="101">
        <f t="shared" si="17"/>
        <v>570358.85</v>
      </c>
      <c r="AB44" s="101">
        <v>0</v>
      </c>
      <c r="AC44" s="101">
        <f t="shared" si="17"/>
        <v>570358.85</v>
      </c>
      <c r="AD44" s="101">
        <f t="shared" si="17"/>
        <v>0</v>
      </c>
      <c r="AE44" s="101">
        <f t="shared" si="17"/>
        <v>6844306.1999999983</v>
      </c>
      <c r="AF44" s="101">
        <f t="shared" si="17"/>
        <v>6844306.2000000002</v>
      </c>
      <c r="AG44"/>
      <c r="AH44" s="112"/>
    </row>
    <row r="45" spans="1:34">
      <c r="A45" s="128">
        <v>380101</v>
      </c>
      <c r="B45" s="105">
        <v>1</v>
      </c>
      <c r="C45" s="129" t="s">
        <v>691</v>
      </c>
      <c r="D45" s="130">
        <v>6844306.1999999983</v>
      </c>
      <c r="E45" s="130"/>
      <c r="F45" s="130">
        <v>6844306.1999999983</v>
      </c>
      <c r="G45" s="130">
        <v>570358.85</v>
      </c>
      <c r="H45" s="130">
        <v>0</v>
      </c>
      <c r="I45" s="130">
        <v>570358.85</v>
      </c>
      <c r="J45" s="130">
        <v>0</v>
      </c>
      <c r="K45" s="130">
        <v>570358.85</v>
      </c>
      <c r="L45" s="130">
        <v>0</v>
      </c>
      <c r="M45" s="130">
        <v>570358.85</v>
      </c>
      <c r="N45" s="130">
        <v>0</v>
      </c>
      <c r="O45" s="130">
        <v>570358.85</v>
      </c>
      <c r="P45" s="130">
        <v>0</v>
      </c>
      <c r="Q45" s="130">
        <v>570358.85</v>
      </c>
      <c r="R45" s="130">
        <v>0</v>
      </c>
      <c r="S45" s="130">
        <v>570358.85</v>
      </c>
      <c r="T45" s="130">
        <v>34650.89</v>
      </c>
      <c r="U45" s="130">
        <v>570358.85</v>
      </c>
      <c r="V45" s="130">
        <f>6844306.2-T45</f>
        <v>6809655.3100000005</v>
      </c>
      <c r="W45" s="130">
        <v>570358.85</v>
      </c>
      <c r="X45" s="130">
        <v>0</v>
      </c>
      <c r="Y45" s="130">
        <v>570358.85</v>
      </c>
      <c r="Z45" s="130">
        <v>0</v>
      </c>
      <c r="AA45" s="130">
        <v>570358.85</v>
      </c>
      <c r="AB45" s="130">
        <v>0</v>
      </c>
      <c r="AC45" s="130">
        <v>570358.85</v>
      </c>
      <c r="AD45" s="130">
        <v>0</v>
      </c>
      <c r="AE45" s="130">
        <f t="shared" si="16"/>
        <v>6844306.1999999983</v>
      </c>
      <c r="AF45" s="130">
        <f t="shared" si="16"/>
        <v>6844306.2000000002</v>
      </c>
      <c r="AH45" s="112"/>
    </row>
  </sheetData>
  <mergeCells count="71">
    <mergeCell ref="AQ7:AS7"/>
    <mergeCell ref="A9:A16"/>
    <mergeCell ref="B9:B16"/>
    <mergeCell ref="C9:C16"/>
    <mergeCell ref="D9:D16"/>
    <mergeCell ref="E9:E16"/>
    <mergeCell ref="S7:T7"/>
    <mergeCell ref="U7:V7"/>
    <mergeCell ref="W7:X7"/>
    <mergeCell ref="Y7:Z7"/>
    <mergeCell ref="AA7:AB7"/>
    <mergeCell ref="AC7:AD7"/>
    <mergeCell ref="G7:H7"/>
    <mergeCell ref="I7:J7"/>
    <mergeCell ref="K7:L7"/>
    <mergeCell ref="M7:N7"/>
    <mergeCell ref="K9:K16"/>
    <mergeCell ref="AE7:AF7"/>
    <mergeCell ref="AH7:AJ7"/>
    <mergeCell ref="AK7:AM7"/>
    <mergeCell ref="AN7:AP7"/>
    <mergeCell ref="O7:P7"/>
    <mergeCell ref="Q7:R7"/>
    <mergeCell ref="F9:F16"/>
    <mergeCell ref="G9:G16"/>
    <mergeCell ref="H9:H16"/>
    <mergeCell ref="I9:I16"/>
    <mergeCell ref="J9:J16"/>
    <mergeCell ref="W9:W16"/>
    <mergeCell ref="L9:L16"/>
    <mergeCell ref="M9:M16"/>
    <mergeCell ref="N9:N16"/>
    <mergeCell ref="O9:O16"/>
    <mergeCell ref="P9:P16"/>
    <mergeCell ref="Q9:Q16"/>
    <mergeCell ref="R9:R16"/>
    <mergeCell ref="S9:S16"/>
    <mergeCell ref="T9:T16"/>
    <mergeCell ref="U9:U16"/>
    <mergeCell ref="V9:V16"/>
    <mergeCell ref="AD9:AD16"/>
    <mergeCell ref="AE9:AE16"/>
    <mergeCell ref="AF9:AF16"/>
    <mergeCell ref="A18:F18"/>
    <mergeCell ref="G19:H19"/>
    <mergeCell ref="I19:J19"/>
    <mergeCell ref="K19:L19"/>
    <mergeCell ref="M19:N19"/>
    <mergeCell ref="O19:P19"/>
    <mergeCell ref="Q19:R19"/>
    <mergeCell ref="X9:X16"/>
    <mergeCell ref="Y9:Y16"/>
    <mergeCell ref="Z9:Z16"/>
    <mergeCell ref="AA9:AA16"/>
    <mergeCell ref="AB9:AB16"/>
    <mergeCell ref="AC9:AC16"/>
    <mergeCell ref="AK19:AM19"/>
    <mergeCell ref="AN19:AP19"/>
    <mergeCell ref="AQ19:AS19"/>
    <mergeCell ref="A21:C21"/>
    <mergeCell ref="S19:T19"/>
    <mergeCell ref="U19:V19"/>
    <mergeCell ref="W19:X19"/>
    <mergeCell ref="Y19:Z19"/>
    <mergeCell ref="AA19:AB19"/>
    <mergeCell ref="AC19:AD19"/>
    <mergeCell ref="A22:C22"/>
    <mergeCell ref="A37:C37"/>
    <mergeCell ref="A41:C41"/>
    <mergeCell ref="AE19:AF19"/>
    <mergeCell ref="AH19:AJ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AV269"/>
  <sheetViews>
    <sheetView tabSelected="1" zoomScale="80" zoomScaleNormal="80" workbookViewId="0">
      <pane xSplit="4" ySplit="21" topLeftCell="E22" activePane="bottomRight" state="frozen"/>
      <selection pane="topRight" activeCell="E1" sqref="E1"/>
      <selection pane="bottomLeft" activeCell="A22" sqref="A22"/>
      <selection pane="bottomRight" activeCell="A224" sqref="A224"/>
    </sheetView>
  </sheetViews>
  <sheetFormatPr baseColWidth="10" defaultRowHeight="15"/>
  <cols>
    <col min="1" max="1" width="11.7109375" customWidth="1"/>
    <col min="2" max="2" width="5.7109375" customWidth="1"/>
    <col min="3" max="3" width="27.7109375" customWidth="1"/>
    <col min="4" max="4" width="20.7109375" style="61" customWidth="1"/>
    <col min="5" max="5" width="19.28515625" style="61" customWidth="1"/>
    <col min="6" max="6" width="18.5703125" style="61" customWidth="1"/>
    <col min="7" max="40" width="26.28515625" customWidth="1"/>
    <col min="41" max="42" width="32.140625" customWidth="1"/>
    <col min="43" max="43" width="28.28515625" customWidth="1"/>
  </cols>
  <sheetData>
    <row r="1" spans="1:48">
      <c r="A1" s="67"/>
      <c r="B1" s="67"/>
      <c r="C1" s="67"/>
      <c r="D1" s="134"/>
      <c r="E1" s="134"/>
      <c r="F1" s="134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</row>
    <row r="2" spans="1:48">
      <c r="A2" s="87" t="s">
        <v>8</v>
      </c>
      <c r="B2" s="135" t="s">
        <v>692</v>
      </c>
      <c r="C2" s="67"/>
      <c r="D2" s="134"/>
      <c r="E2" s="134"/>
      <c r="F2" s="134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</row>
    <row r="3" spans="1:48">
      <c r="A3" s="87" t="s">
        <v>25</v>
      </c>
      <c r="B3" s="135" t="s">
        <v>29</v>
      </c>
      <c r="C3" s="67"/>
      <c r="D3" s="134"/>
      <c r="E3" s="134"/>
      <c r="F3" s="134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</row>
    <row r="4" spans="1:48">
      <c r="A4" s="87" t="s">
        <v>10</v>
      </c>
      <c r="B4" s="136" t="s">
        <v>33</v>
      </c>
      <c r="C4" s="67"/>
      <c r="D4" s="134"/>
      <c r="E4" s="134"/>
      <c r="F4" s="134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48">
      <c r="A5" s="87" t="s">
        <v>11</v>
      </c>
      <c r="B5" s="43"/>
      <c r="C5" s="67"/>
      <c r="D5" s="134"/>
      <c r="E5" s="134"/>
      <c r="F5" s="134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48" ht="15.75" hidden="1" thickBot="1">
      <c r="A6" s="67"/>
      <c r="B6" s="137"/>
      <c r="C6" s="67"/>
      <c r="D6" s="134"/>
      <c r="E6" s="134"/>
      <c r="F6" s="134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</row>
    <row r="7" spans="1:48" ht="15.75" hidden="1" thickBot="1">
      <c r="G7" s="207" t="s">
        <v>562</v>
      </c>
      <c r="H7" s="208"/>
      <c r="I7" s="208" t="s">
        <v>563</v>
      </c>
      <c r="J7" s="208"/>
      <c r="K7" s="208" t="s">
        <v>564</v>
      </c>
      <c r="L7" s="209"/>
      <c r="M7" s="207" t="s">
        <v>580</v>
      </c>
      <c r="N7" s="208"/>
      <c r="O7" s="208" t="s">
        <v>581</v>
      </c>
      <c r="P7" s="208"/>
      <c r="Q7" s="208" t="s">
        <v>547</v>
      </c>
      <c r="R7" s="209"/>
      <c r="S7" s="207" t="s">
        <v>559</v>
      </c>
      <c r="T7" s="208"/>
      <c r="U7" s="208" t="s">
        <v>582</v>
      </c>
      <c r="V7" s="208"/>
      <c r="W7" s="208" t="s">
        <v>583</v>
      </c>
      <c r="X7" s="209"/>
      <c r="Y7" s="207" t="s">
        <v>593</v>
      </c>
      <c r="Z7" s="208"/>
      <c r="AA7" s="208" t="s">
        <v>608</v>
      </c>
      <c r="AB7" s="208"/>
      <c r="AC7" s="208" t="s">
        <v>609</v>
      </c>
      <c r="AD7" s="208"/>
      <c r="AE7" s="201" t="s">
        <v>646</v>
      </c>
      <c r="AF7" s="202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92"/>
      <c r="AS7" s="65"/>
      <c r="AT7" s="65"/>
      <c r="AU7" s="65"/>
      <c r="AV7" s="65"/>
    </row>
    <row r="8" spans="1:48" s="61" customFormat="1" ht="33" hidden="1" customHeight="1">
      <c r="A8" s="70" t="s">
        <v>647</v>
      </c>
      <c r="B8" s="70" t="s">
        <v>648</v>
      </c>
      <c r="C8" s="70" t="s">
        <v>649</v>
      </c>
      <c r="D8" s="70" t="s">
        <v>650</v>
      </c>
      <c r="E8" s="2" t="s">
        <v>651</v>
      </c>
      <c r="F8" s="70" t="s">
        <v>652</v>
      </c>
      <c r="G8" s="93" t="s">
        <v>653</v>
      </c>
      <c r="H8" s="93" t="s">
        <v>654</v>
      </c>
      <c r="I8" s="93" t="s">
        <v>653</v>
      </c>
      <c r="J8" s="93" t="s">
        <v>654</v>
      </c>
      <c r="K8" s="93" t="s">
        <v>653</v>
      </c>
      <c r="L8" s="93" t="s">
        <v>654</v>
      </c>
      <c r="M8" s="93" t="s">
        <v>653</v>
      </c>
      <c r="N8" s="93" t="s">
        <v>654</v>
      </c>
      <c r="O8" s="93" t="s">
        <v>653</v>
      </c>
      <c r="P8" s="93"/>
      <c r="Q8" s="93" t="s">
        <v>653</v>
      </c>
      <c r="R8" s="93" t="s">
        <v>654</v>
      </c>
      <c r="S8" s="93" t="s">
        <v>653</v>
      </c>
      <c r="T8" s="93" t="s">
        <v>654</v>
      </c>
      <c r="U8" s="93" t="s">
        <v>653</v>
      </c>
      <c r="V8" s="93" t="s">
        <v>654</v>
      </c>
      <c r="W8" s="93" t="s">
        <v>653</v>
      </c>
      <c r="X8" s="93" t="s">
        <v>654</v>
      </c>
      <c r="Y8" s="93" t="s">
        <v>653</v>
      </c>
      <c r="Z8" s="93" t="s">
        <v>654</v>
      </c>
      <c r="AA8" s="93" t="s">
        <v>653</v>
      </c>
      <c r="AB8" s="93" t="s">
        <v>654</v>
      </c>
      <c r="AC8" s="93" t="s">
        <v>653</v>
      </c>
      <c r="AD8" s="93" t="s">
        <v>654</v>
      </c>
      <c r="AE8" s="93" t="s">
        <v>653</v>
      </c>
      <c r="AF8" s="93" t="s">
        <v>654</v>
      </c>
    </row>
    <row r="9" spans="1:48" ht="23.25" hidden="1" customHeight="1">
      <c r="A9" s="188" t="s">
        <v>655</v>
      </c>
      <c r="B9" s="188" t="s">
        <v>656</v>
      </c>
      <c r="C9" s="188" t="s">
        <v>14</v>
      </c>
      <c r="D9" s="212" t="s">
        <v>657</v>
      </c>
      <c r="E9" s="212" t="s">
        <v>658</v>
      </c>
      <c r="F9" s="222" t="s">
        <v>659</v>
      </c>
      <c r="G9" s="188" t="s">
        <v>660</v>
      </c>
      <c r="H9" s="188" t="s">
        <v>661</v>
      </c>
      <c r="I9" s="188" t="s">
        <v>660</v>
      </c>
      <c r="J9" s="188" t="s">
        <v>661</v>
      </c>
      <c r="K9" s="188" t="s">
        <v>660</v>
      </c>
      <c r="L9" s="188" t="s">
        <v>661</v>
      </c>
      <c r="M9" s="188" t="s">
        <v>660</v>
      </c>
      <c r="N9" s="188" t="s">
        <v>661</v>
      </c>
      <c r="O9" s="188" t="s">
        <v>660</v>
      </c>
      <c r="P9" s="188" t="s">
        <v>661</v>
      </c>
      <c r="Q9" s="188" t="s">
        <v>660</v>
      </c>
      <c r="R9" s="188" t="s">
        <v>661</v>
      </c>
      <c r="S9" s="188" t="s">
        <v>660</v>
      </c>
      <c r="T9" s="188" t="s">
        <v>661</v>
      </c>
      <c r="U9" s="188" t="s">
        <v>660</v>
      </c>
      <c r="V9" s="188" t="s">
        <v>661</v>
      </c>
      <c r="W9" s="188" t="s">
        <v>660</v>
      </c>
      <c r="X9" s="188" t="s">
        <v>661</v>
      </c>
      <c r="Y9" s="188" t="s">
        <v>660</v>
      </c>
      <c r="Z9" s="188" t="s">
        <v>661</v>
      </c>
      <c r="AA9" s="188" t="s">
        <v>660</v>
      </c>
      <c r="AB9" s="188" t="s">
        <v>661</v>
      </c>
      <c r="AC9" s="188" t="s">
        <v>660</v>
      </c>
      <c r="AD9" s="188" t="s">
        <v>661</v>
      </c>
      <c r="AE9" s="210" t="s">
        <v>662</v>
      </c>
      <c r="AF9" s="210" t="s">
        <v>663</v>
      </c>
    </row>
    <row r="10" spans="1:48" ht="23.25" hidden="1" customHeight="1">
      <c r="A10" s="188"/>
      <c r="B10" s="188"/>
      <c r="C10" s="188"/>
      <c r="D10" s="212"/>
      <c r="E10" s="212"/>
      <c r="F10" s="22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210"/>
      <c r="AF10" s="210"/>
    </row>
    <row r="11" spans="1:48" ht="23.25" hidden="1" customHeight="1">
      <c r="A11" s="188"/>
      <c r="B11" s="188"/>
      <c r="C11" s="188"/>
      <c r="D11" s="212"/>
      <c r="E11" s="212"/>
      <c r="F11" s="223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210"/>
      <c r="AF11" s="210"/>
    </row>
    <row r="12" spans="1:48" ht="23.25" hidden="1" customHeight="1">
      <c r="A12" s="188"/>
      <c r="B12" s="188"/>
      <c r="C12" s="188"/>
      <c r="D12" s="212"/>
      <c r="E12" s="212"/>
      <c r="F12" s="223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210"/>
      <c r="AF12" s="210"/>
    </row>
    <row r="13" spans="1:48" ht="23.25" hidden="1" customHeight="1">
      <c r="A13" s="188"/>
      <c r="B13" s="188"/>
      <c r="C13" s="188"/>
      <c r="D13" s="212"/>
      <c r="E13" s="212"/>
      <c r="F13" s="223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210"/>
      <c r="AF13" s="210"/>
    </row>
    <row r="14" spans="1:48" ht="23.25" hidden="1" customHeight="1">
      <c r="A14" s="188"/>
      <c r="B14" s="188"/>
      <c r="C14" s="188"/>
      <c r="D14" s="212"/>
      <c r="E14" s="212"/>
      <c r="F14" s="223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210"/>
      <c r="AF14" s="210"/>
    </row>
    <row r="15" spans="1:48" ht="23.25" hidden="1" customHeight="1">
      <c r="A15" s="188"/>
      <c r="B15" s="188"/>
      <c r="C15" s="188"/>
      <c r="D15" s="212"/>
      <c r="E15" s="212"/>
      <c r="F15" s="223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210"/>
      <c r="AF15" s="210"/>
    </row>
    <row r="16" spans="1:48" ht="23.25" hidden="1" customHeight="1">
      <c r="A16" s="188"/>
      <c r="B16" s="188"/>
      <c r="C16" s="188"/>
      <c r="D16" s="212"/>
      <c r="E16" s="212"/>
      <c r="F16" s="224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210"/>
      <c r="AF16" s="210"/>
    </row>
    <row r="18" spans="1:48" ht="15.75" thickBot="1">
      <c r="L18" s="86"/>
      <c r="AD18" s="86"/>
      <c r="AE18" s="112"/>
    </row>
    <row r="19" spans="1:48" ht="15.75" thickBot="1">
      <c r="G19" s="207" t="s">
        <v>693</v>
      </c>
      <c r="H19" s="208"/>
      <c r="I19" s="208" t="s">
        <v>694</v>
      </c>
      <c r="J19" s="208"/>
      <c r="K19" s="208" t="s">
        <v>695</v>
      </c>
      <c r="L19" s="209"/>
      <c r="M19" s="207" t="s">
        <v>696</v>
      </c>
      <c r="N19" s="208"/>
      <c r="O19" s="208" t="s">
        <v>697</v>
      </c>
      <c r="P19" s="208"/>
      <c r="Q19" s="208" t="s">
        <v>698</v>
      </c>
      <c r="R19" s="209"/>
      <c r="S19" s="207" t="s">
        <v>699</v>
      </c>
      <c r="T19" s="208"/>
      <c r="U19" s="208" t="s">
        <v>700</v>
      </c>
      <c r="V19" s="208"/>
      <c r="W19" s="208" t="s">
        <v>701</v>
      </c>
      <c r="X19" s="209"/>
      <c r="Y19" s="207" t="s">
        <v>702</v>
      </c>
      <c r="Z19" s="208"/>
      <c r="AA19" s="208" t="s">
        <v>703</v>
      </c>
      <c r="AB19" s="208"/>
      <c r="AC19" s="208" t="s">
        <v>704</v>
      </c>
      <c r="AD19" s="208"/>
      <c r="AE19" s="201" t="s">
        <v>705</v>
      </c>
      <c r="AF19" s="202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92"/>
      <c r="AS19" s="65"/>
      <c r="AT19" s="65"/>
      <c r="AU19" s="65"/>
      <c r="AV19" s="65"/>
    </row>
    <row r="20" spans="1:48" s="61" customFormat="1" ht="33" customHeight="1" thickBot="1">
      <c r="A20" s="70" t="s">
        <v>647</v>
      </c>
      <c r="B20" s="70" t="s">
        <v>648</v>
      </c>
      <c r="C20" s="70" t="s">
        <v>649</v>
      </c>
      <c r="D20" s="4" t="s">
        <v>706</v>
      </c>
      <c r="E20" s="4" t="s">
        <v>651</v>
      </c>
      <c r="F20" s="4" t="s">
        <v>707</v>
      </c>
      <c r="G20" s="93" t="s">
        <v>708</v>
      </c>
      <c r="H20" s="93" t="s">
        <v>709</v>
      </c>
      <c r="I20" s="93" t="s">
        <v>708</v>
      </c>
      <c r="J20" s="93" t="s">
        <v>709</v>
      </c>
      <c r="K20" s="93" t="s">
        <v>708</v>
      </c>
      <c r="L20" s="93" t="s">
        <v>709</v>
      </c>
      <c r="M20" s="93" t="s">
        <v>708</v>
      </c>
      <c r="N20" s="93" t="s">
        <v>709</v>
      </c>
      <c r="O20" s="93" t="s">
        <v>708</v>
      </c>
      <c r="P20" s="93" t="s">
        <v>709</v>
      </c>
      <c r="Q20" s="93" t="s">
        <v>708</v>
      </c>
      <c r="R20" s="93" t="s">
        <v>709</v>
      </c>
      <c r="S20" s="93" t="s">
        <v>708</v>
      </c>
      <c r="T20" s="93" t="s">
        <v>709</v>
      </c>
      <c r="U20" s="93" t="s">
        <v>708</v>
      </c>
      <c r="V20" s="93" t="s">
        <v>709</v>
      </c>
      <c r="W20" s="93" t="s">
        <v>708</v>
      </c>
      <c r="X20" s="93" t="s">
        <v>709</v>
      </c>
      <c r="Y20" s="93" t="s">
        <v>708</v>
      </c>
      <c r="Z20" s="93" t="s">
        <v>709</v>
      </c>
      <c r="AA20" s="93" t="s">
        <v>708</v>
      </c>
      <c r="AB20" s="93" t="s">
        <v>709</v>
      </c>
      <c r="AC20" s="93" t="s">
        <v>708</v>
      </c>
      <c r="AD20" s="93" t="s">
        <v>709</v>
      </c>
      <c r="AE20" s="93" t="s">
        <v>708</v>
      </c>
      <c r="AF20" s="93" t="s">
        <v>709</v>
      </c>
    </row>
    <row r="21" spans="1:48" ht="15.75" thickBot="1">
      <c r="A21" s="216" t="s">
        <v>710</v>
      </c>
      <c r="B21" s="217"/>
      <c r="C21" s="218"/>
      <c r="D21" s="138">
        <f>D22+D141+D224+D237+D257</f>
        <v>89961497.599999994</v>
      </c>
      <c r="E21" s="138">
        <f t="shared" ref="E21:AE21" si="0">E22+E141+E224+E237+E257</f>
        <v>0</v>
      </c>
      <c r="F21" s="138">
        <f t="shared" si="0"/>
        <v>89961497.599999994</v>
      </c>
      <c r="G21" s="138">
        <f t="shared" si="0"/>
        <v>6099888.8435668759</v>
      </c>
      <c r="H21" s="138">
        <f t="shared" si="0"/>
        <v>2467025.75</v>
      </c>
      <c r="I21" s="138">
        <f t="shared" si="0"/>
        <v>9382261.4443135373</v>
      </c>
      <c r="J21" s="138">
        <f t="shared" si="0"/>
        <v>2386312.59</v>
      </c>
      <c r="K21" s="138">
        <f t="shared" si="0"/>
        <v>13928549.246114852</v>
      </c>
      <c r="L21" s="138">
        <f t="shared" si="0"/>
        <v>7081040.1199999992</v>
      </c>
      <c r="M21" s="138">
        <f t="shared" si="0"/>
        <v>8171519.910770922</v>
      </c>
      <c r="N21" s="138">
        <f>N22+N141+N224+N237+N257</f>
        <v>2967566.5200000005</v>
      </c>
      <c r="O21" s="138">
        <f t="shared" si="0"/>
        <v>7553898.9112283476</v>
      </c>
      <c r="P21" s="138">
        <f t="shared" si="0"/>
        <v>3190352.2699999996</v>
      </c>
      <c r="Q21" s="138">
        <f t="shared" si="0"/>
        <v>6533022.765738776</v>
      </c>
      <c r="R21" s="138">
        <f t="shared" si="0"/>
        <v>2866433.3</v>
      </c>
      <c r="S21" s="138">
        <f t="shared" si="0"/>
        <v>6352690.6367751341</v>
      </c>
      <c r="T21" s="138">
        <v>3955688.7700000005</v>
      </c>
      <c r="U21" s="138">
        <f t="shared" si="0"/>
        <v>7046929.1659122892</v>
      </c>
      <c r="V21" s="138">
        <f t="shared" si="0"/>
        <v>6724592.1699999999</v>
      </c>
      <c r="W21" s="138">
        <f t="shared" si="0"/>
        <v>7558748.2350554708</v>
      </c>
      <c r="X21" s="138">
        <f t="shared" si="0"/>
        <v>9441243.6199999992</v>
      </c>
      <c r="Y21" s="138">
        <f t="shared" si="0"/>
        <v>5802300.1593274698</v>
      </c>
      <c r="Z21" s="138">
        <f t="shared" si="0"/>
        <v>3294173.4600000014</v>
      </c>
      <c r="AA21" s="138">
        <f t="shared" si="0"/>
        <v>6253005.3886315972</v>
      </c>
      <c r="AB21" s="138">
        <f t="shared" si="0"/>
        <v>3223590.4900000012</v>
      </c>
      <c r="AC21" s="138">
        <f t="shared" si="0"/>
        <v>5278682.8961781636</v>
      </c>
      <c r="AD21" s="138">
        <f t="shared" si="0"/>
        <v>5294423.5099999988</v>
      </c>
      <c r="AE21" s="138">
        <f t="shared" si="0"/>
        <v>89961497.603613421</v>
      </c>
      <c r="AF21" s="138">
        <f>AF22+AF141+AF224+AF237+AF257</f>
        <v>52893349.840000011</v>
      </c>
    </row>
    <row r="22" spans="1:48" s="67" customFormat="1" ht="15.75" thickBot="1">
      <c r="A22" s="219" t="s">
        <v>711</v>
      </c>
      <c r="B22" s="220"/>
      <c r="C22" s="221"/>
      <c r="D22" s="139">
        <f t="shared" ref="D22:S22" si="1">D23+D49+D125+D128+D138</f>
        <v>17221623.600000001</v>
      </c>
      <c r="E22" s="139">
        <f t="shared" si="1"/>
        <v>0</v>
      </c>
      <c r="F22" s="139">
        <f t="shared" si="1"/>
        <v>13073417.01</v>
      </c>
      <c r="G22" s="139">
        <f t="shared" si="1"/>
        <v>1441658.949815691</v>
      </c>
      <c r="H22" s="139">
        <f t="shared" si="1"/>
        <v>545818.64</v>
      </c>
      <c r="I22" s="139">
        <f t="shared" si="1"/>
        <v>1340207.0573613984</v>
      </c>
      <c r="J22" s="139">
        <f t="shared" si="1"/>
        <v>673384.18999999983</v>
      </c>
      <c r="K22" s="139">
        <f t="shared" si="1"/>
        <v>2057136.776868172</v>
      </c>
      <c r="L22" s="139">
        <f t="shared" si="1"/>
        <v>742521.51000000013</v>
      </c>
      <c r="M22" s="139">
        <f t="shared" si="1"/>
        <v>1423174.4492280653</v>
      </c>
      <c r="N22" s="139">
        <f t="shared" si="1"/>
        <v>594568.09999999986</v>
      </c>
      <c r="O22" s="139">
        <f t="shared" si="1"/>
        <v>1499830.7555813985</v>
      </c>
      <c r="P22" s="139">
        <f t="shared" si="1"/>
        <v>765744.42000000051</v>
      </c>
      <c r="Q22" s="139">
        <f t="shared" si="1"/>
        <v>1274561.3387214995</v>
      </c>
      <c r="R22" s="139">
        <f t="shared" si="1"/>
        <v>590718.44999999984</v>
      </c>
      <c r="S22" s="139">
        <f t="shared" si="1"/>
        <v>1137100.9122480655</v>
      </c>
      <c r="T22" s="139">
        <v>1610094.07</v>
      </c>
      <c r="U22" s="139">
        <f t="shared" ref="U22:AC22" si="2">U23+U49+U125+U128+U138</f>
        <v>1591463.3815302684</v>
      </c>
      <c r="V22" s="139">
        <f t="shared" si="2"/>
        <v>913994.89999999944</v>
      </c>
      <c r="W22" s="139">
        <f t="shared" si="2"/>
        <v>1756309.5363064518</v>
      </c>
      <c r="X22" s="139">
        <f t="shared" si="2"/>
        <v>2190989.0299999998</v>
      </c>
      <c r="Y22" s="139">
        <f t="shared" si="2"/>
        <v>1134997.930324256</v>
      </c>
      <c r="Z22" s="139">
        <f t="shared" si="2"/>
        <v>616649.18000000028</v>
      </c>
      <c r="AA22" s="139">
        <f t="shared" si="2"/>
        <v>1459482.8486442559</v>
      </c>
      <c r="AB22" s="139">
        <f t="shared" si="2"/>
        <v>616573.38999999978</v>
      </c>
      <c r="AC22" s="139">
        <f t="shared" si="2"/>
        <v>1070742.5922442558</v>
      </c>
      <c r="AD22" s="139">
        <f>AD23+AD49+AD125+AD128+AD138</f>
        <v>770947.39000000036</v>
      </c>
      <c r="AE22" s="139">
        <f>AE23+AE49+AE125+AE128+AE138</f>
        <v>17186666.528873775</v>
      </c>
      <c r="AF22" s="139">
        <f>AF23+AF49+AF125+AF128+AF138</f>
        <v>10632003.27</v>
      </c>
      <c r="AG22" s="140"/>
    </row>
    <row r="23" spans="1:48" ht="15.75" hidden="1" thickBot="1">
      <c r="A23" s="141" t="s">
        <v>712</v>
      </c>
      <c r="B23" s="142">
        <v>1</v>
      </c>
      <c r="C23" s="143" t="s">
        <v>713</v>
      </c>
      <c r="D23" s="144">
        <f>D24+D28+D32+D38+D42</f>
        <v>4701880.5599999996</v>
      </c>
      <c r="E23" s="144">
        <f t="shared" ref="E23:AF23" si="3">E24+E28+E32+E38+E42</f>
        <v>0</v>
      </c>
      <c r="F23" s="144">
        <f t="shared" si="3"/>
        <v>4387000.67</v>
      </c>
      <c r="G23" s="144">
        <f t="shared" si="3"/>
        <v>391823.38</v>
      </c>
      <c r="H23" s="144">
        <f t="shared" si="3"/>
        <v>383066.77</v>
      </c>
      <c r="I23" s="144">
        <f t="shared" si="3"/>
        <v>391823.38</v>
      </c>
      <c r="J23" s="144">
        <f t="shared" si="3"/>
        <v>404683.61999999994</v>
      </c>
      <c r="K23" s="144">
        <f t="shared" si="3"/>
        <v>391823.38</v>
      </c>
      <c r="L23" s="144">
        <f t="shared" si="3"/>
        <v>367992.81000000006</v>
      </c>
      <c r="M23" s="144">
        <f t="shared" si="3"/>
        <v>391823.38</v>
      </c>
      <c r="N23" s="144">
        <f t="shared" si="3"/>
        <v>375255.33999999985</v>
      </c>
      <c r="O23" s="144">
        <f t="shared" si="3"/>
        <v>391823.38</v>
      </c>
      <c r="P23" s="144">
        <f t="shared" si="3"/>
        <v>360902.56000000023</v>
      </c>
      <c r="Q23" s="144">
        <f t="shared" si="3"/>
        <v>391823.38</v>
      </c>
      <c r="R23" s="144">
        <f t="shared" si="3"/>
        <v>358413.47999999992</v>
      </c>
      <c r="S23" s="144">
        <f t="shared" si="3"/>
        <v>391823.38</v>
      </c>
      <c r="T23" s="144">
        <v>359778.66000000021</v>
      </c>
      <c r="U23" s="144">
        <f t="shared" si="3"/>
        <v>391823.38</v>
      </c>
      <c r="V23" s="144">
        <f t="shared" si="3"/>
        <v>353203.38999999955</v>
      </c>
      <c r="W23" s="144">
        <f t="shared" si="3"/>
        <v>391823.38</v>
      </c>
      <c r="X23" s="144">
        <f t="shared" si="3"/>
        <v>344878.21000000049</v>
      </c>
      <c r="Y23" s="144">
        <f t="shared" si="3"/>
        <v>391823.38</v>
      </c>
      <c r="Z23" s="144">
        <f t="shared" si="3"/>
        <v>343589.12000000011</v>
      </c>
      <c r="AA23" s="144">
        <f t="shared" si="3"/>
        <v>391823.38</v>
      </c>
      <c r="AB23" s="144">
        <f t="shared" si="3"/>
        <v>332690.18999999983</v>
      </c>
      <c r="AC23" s="144">
        <f t="shared" si="3"/>
        <v>391823.38</v>
      </c>
      <c r="AD23" s="144">
        <f t="shared" si="3"/>
        <v>340481.79000000021</v>
      </c>
      <c r="AE23" s="144">
        <f t="shared" si="3"/>
        <v>4701880.5600000005</v>
      </c>
      <c r="AF23" s="144">
        <f t="shared" si="3"/>
        <v>4324935.9400000004</v>
      </c>
      <c r="AG23" s="112"/>
    </row>
    <row r="24" spans="1:48" ht="15.75" hidden="1" thickBot="1">
      <c r="A24" s="145">
        <v>5101</v>
      </c>
      <c r="B24" s="146">
        <v>1</v>
      </c>
      <c r="C24" s="147" t="s">
        <v>714</v>
      </c>
      <c r="D24" s="148">
        <f>SUM(D25:D27)</f>
        <v>3349549.92</v>
      </c>
      <c r="E24" s="148">
        <f t="shared" ref="E24:AF24" si="4">SUM(E25:E27)</f>
        <v>0</v>
      </c>
      <c r="F24" s="148">
        <f t="shared" si="4"/>
        <v>3011131.92</v>
      </c>
      <c r="G24" s="148">
        <f t="shared" si="4"/>
        <v>279129.15999999997</v>
      </c>
      <c r="H24" s="148">
        <f t="shared" si="4"/>
        <v>283243.89</v>
      </c>
      <c r="I24" s="148">
        <f t="shared" si="4"/>
        <v>279129.15999999997</v>
      </c>
      <c r="J24" s="148">
        <f t="shared" si="4"/>
        <v>283139.21999999997</v>
      </c>
      <c r="K24" s="148">
        <f t="shared" si="4"/>
        <v>279129.15999999997</v>
      </c>
      <c r="L24" s="148">
        <f t="shared" si="4"/>
        <v>270590.30000000005</v>
      </c>
      <c r="M24" s="148">
        <f>SUM(M25:M27)</f>
        <v>279129.15999999997</v>
      </c>
      <c r="N24" s="148">
        <f>SUM(N25:N27)</f>
        <v>274344.92999999982</v>
      </c>
      <c r="O24" s="148">
        <f>SUM(O25:O27)</f>
        <v>279129.15999999997</v>
      </c>
      <c r="P24" s="148">
        <f>SUM(P25:P27)</f>
        <v>269130.17000000027</v>
      </c>
      <c r="Q24" s="148">
        <f t="shared" si="4"/>
        <v>279129.15999999997</v>
      </c>
      <c r="R24" s="148">
        <f t="shared" si="4"/>
        <v>268460.33999999985</v>
      </c>
      <c r="S24" s="148">
        <f t="shared" si="4"/>
        <v>279129.15999999997</v>
      </c>
      <c r="T24" s="148">
        <v>275235.49000000022</v>
      </c>
      <c r="U24" s="148">
        <f t="shared" si="4"/>
        <v>279129.15999999997</v>
      </c>
      <c r="V24" s="148">
        <f t="shared" si="4"/>
        <v>269042.87999999954</v>
      </c>
      <c r="W24" s="148">
        <f t="shared" si="4"/>
        <v>279129.15999999997</v>
      </c>
      <c r="X24" s="148">
        <f t="shared" si="4"/>
        <v>264637.68000000052</v>
      </c>
      <c r="Y24" s="148">
        <f t="shared" si="4"/>
        <v>279129.15999999997</v>
      </c>
      <c r="Z24" s="148">
        <f t="shared" si="4"/>
        <v>257026.33000000007</v>
      </c>
      <c r="AA24" s="148">
        <f t="shared" si="4"/>
        <v>279129.15999999997</v>
      </c>
      <c r="AB24" s="148">
        <f t="shared" si="4"/>
        <v>252502.73999999976</v>
      </c>
      <c r="AC24" s="148">
        <f t="shared" si="4"/>
        <v>279129.15999999997</v>
      </c>
      <c r="AD24" s="148">
        <f t="shared" si="4"/>
        <v>260477.76000000024</v>
      </c>
      <c r="AE24" s="148">
        <f t="shared" si="4"/>
        <v>3349549.9200000004</v>
      </c>
      <c r="AF24" s="148">
        <f t="shared" si="4"/>
        <v>3227831.7300000004</v>
      </c>
    </row>
    <row r="25" spans="1:48" ht="15.75" hidden="1" thickBot="1">
      <c r="A25" s="149">
        <v>510105</v>
      </c>
      <c r="B25" s="150">
        <v>1</v>
      </c>
      <c r="C25" s="151" t="s">
        <v>715</v>
      </c>
      <c r="D25" s="152">
        <v>2835174.48</v>
      </c>
      <c r="E25" s="152"/>
      <c r="F25" s="152">
        <v>2997331.92</v>
      </c>
      <c r="G25" s="153">
        <v>279129.15999999997</v>
      </c>
      <c r="H25" s="153">
        <v>283243.89</v>
      </c>
      <c r="I25" s="153">
        <v>279129.15999999997</v>
      </c>
      <c r="J25" s="153">
        <v>283139.21999999997</v>
      </c>
      <c r="K25" s="153">
        <v>279129.15999999997</v>
      </c>
      <c r="L25" s="153">
        <v>270590.30000000005</v>
      </c>
      <c r="M25" s="153">
        <v>279129.15999999997</v>
      </c>
      <c r="N25" s="153">
        <v>274344.92999999982</v>
      </c>
      <c r="O25" s="153">
        <v>279129.15999999997</v>
      </c>
      <c r="P25" s="153">
        <v>269130.17000000027</v>
      </c>
      <c r="Q25" s="153">
        <v>279129.15999999997</v>
      </c>
      <c r="R25" s="153">
        <v>268460.33999999985</v>
      </c>
      <c r="S25" s="153">
        <v>279129.15999999997</v>
      </c>
      <c r="T25" s="153">
        <v>275235.49000000022</v>
      </c>
      <c r="U25" s="153">
        <v>279129.15999999997</v>
      </c>
      <c r="V25" s="153">
        <v>269042.87999999954</v>
      </c>
      <c r="W25" s="153">
        <v>279129.15999999997</v>
      </c>
      <c r="X25" s="152">
        <v>264637.68000000052</v>
      </c>
      <c r="Y25" s="153">
        <v>279129.15999999997</v>
      </c>
      <c r="Z25" s="153">
        <v>257026.33000000007</v>
      </c>
      <c r="AA25" s="153">
        <v>279129.15999999997</v>
      </c>
      <c r="AB25" s="153">
        <v>252502.73999999976</v>
      </c>
      <c r="AC25" s="153">
        <v>279129.15999999997</v>
      </c>
      <c r="AD25" s="153">
        <v>260477.76000000024</v>
      </c>
      <c r="AE25" s="152">
        <f t="shared" ref="AE25:AF27" si="5">G25+I25+K25+M25+O25+Q25+S25+U25+W25+Y25+AA25+AC25</f>
        <v>3349549.9200000004</v>
      </c>
      <c r="AF25" s="152">
        <f t="shared" si="5"/>
        <v>3227831.7300000004</v>
      </c>
    </row>
    <row r="26" spans="1:48" ht="15.75" hidden="1" thickBot="1">
      <c r="A26" s="149">
        <v>510106</v>
      </c>
      <c r="B26" s="150">
        <v>1</v>
      </c>
      <c r="C26" s="151" t="s">
        <v>716</v>
      </c>
      <c r="D26" s="152">
        <v>514375.44</v>
      </c>
      <c r="E26" s="152"/>
      <c r="F26" s="152">
        <v>13800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  <c r="W26" s="153">
        <v>0</v>
      </c>
      <c r="X26" s="152">
        <v>0</v>
      </c>
      <c r="Y26" s="153">
        <v>0</v>
      </c>
      <c r="Z26" s="153">
        <v>0</v>
      </c>
      <c r="AA26" s="153">
        <v>0</v>
      </c>
      <c r="AB26" s="153">
        <v>0</v>
      </c>
      <c r="AC26" s="153">
        <v>0</v>
      </c>
      <c r="AD26" s="153">
        <v>0</v>
      </c>
      <c r="AE26" s="152">
        <f t="shared" si="5"/>
        <v>0</v>
      </c>
      <c r="AF26" s="152">
        <f t="shared" si="5"/>
        <v>0</v>
      </c>
    </row>
    <row r="27" spans="1:48" ht="15.75" hidden="1" thickBot="1">
      <c r="A27" s="149">
        <v>510109</v>
      </c>
      <c r="B27" s="150">
        <v>1</v>
      </c>
      <c r="C27" s="151" t="s">
        <v>717</v>
      </c>
      <c r="D27" s="152">
        <v>0</v>
      </c>
      <c r="E27" s="152"/>
      <c r="F27" s="152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2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2">
        <f t="shared" si="5"/>
        <v>0</v>
      </c>
      <c r="AF27" s="152">
        <f t="shared" si="5"/>
        <v>0</v>
      </c>
    </row>
    <row r="28" spans="1:48" ht="15.75" hidden="1" thickBot="1">
      <c r="A28" s="145">
        <v>5102</v>
      </c>
      <c r="B28" s="146">
        <v>1</v>
      </c>
      <c r="C28" s="147" t="s">
        <v>718</v>
      </c>
      <c r="D28" s="148">
        <f>SUM(D29:D31)</f>
        <v>431327.88000000006</v>
      </c>
      <c r="E28" s="148"/>
      <c r="F28" s="148">
        <f t="shared" ref="F28:AF28" si="6">SUM(F29:F31)</f>
        <v>435197.88000000006</v>
      </c>
      <c r="G28" s="148">
        <f t="shared" si="6"/>
        <v>35943.990000000005</v>
      </c>
      <c r="H28" s="148">
        <f t="shared" si="6"/>
        <v>31949.120000000003</v>
      </c>
      <c r="I28" s="148">
        <f t="shared" si="6"/>
        <v>35943.990000000005</v>
      </c>
      <c r="J28" s="148">
        <f t="shared" si="6"/>
        <v>32240.969999999994</v>
      </c>
      <c r="K28" s="148">
        <f t="shared" si="6"/>
        <v>35943.990000000005</v>
      </c>
      <c r="L28" s="148">
        <f t="shared" si="6"/>
        <v>30925.15</v>
      </c>
      <c r="M28" s="148">
        <f>SUM(M29:M31)</f>
        <v>35943.990000000005</v>
      </c>
      <c r="N28" s="148">
        <f>SUM(N29:N31)</f>
        <v>31515.349999999984</v>
      </c>
      <c r="O28" s="148">
        <f t="shared" si="6"/>
        <v>35943.990000000005</v>
      </c>
      <c r="P28" s="148">
        <f>SUM(P29:P31)</f>
        <v>30860.210000000043</v>
      </c>
      <c r="Q28" s="148">
        <f t="shared" si="6"/>
        <v>35943.990000000005</v>
      </c>
      <c r="R28" s="148">
        <f t="shared" si="6"/>
        <v>30714.129999999997</v>
      </c>
      <c r="S28" s="148">
        <f>SUM(S29:S31)</f>
        <v>35943.990000000005</v>
      </c>
      <c r="T28" s="148">
        <v>31239.379999999954</v>
      </c>
      <c r="U28" s="148">
        <f t="shared" si="6"/>
        <v>35943.990000000005</v>
      </c>
      <c r="V28" s="148">
        <f t="shared" si="6"/>
        <v>30731.270000000033</v>
      </c>
      <c r="W28" s="148">
        <f t="shared" si="6"/>
        <v>35943.990000000005</v>
      </c>
      <c r="X28" s="148">
        <f t="shared" si="6"/>
        <v>30125.009999999944</v>
      </c>
      <c r="Y28" s="148">
        <f t="shared" si="6"/>
        <v>35943.990000000005</v>
      </c>
      <c r="Z28" s="148">
        <f t="shared" si="6"/>
        <v>29569.260000000082</v>
      </c>
      <c r="AA28" s="148">
        <f t="shared" si="6"/>
        <v>35943.990000000005</v>
      </c>
      <c r="AB28" s="148">
        <f t="shared" si="6"/>
        <v>28803.15999999996</v>
      </c>
      <c r="AC28" s="148">
        <f t="shared" si="6"/>
        <v>35943.990000000005</v>
      </c>
      <c r="AD28" s="148">
        <f t="shared" si="6"/>
        <v>29602.619999999995</v>
      </c>
      <c r="AE28" s="148">
        <f t="shared" si="6"/>
        <v>431327.88000000018</v>
      </c>
      <c r="AF28" s="148">
        <f t="shared" si="6"/>
        <v>368275.63</v>
      </c>
    </row>
    <row r="29" spans="1:48" ht="15.75" hidden="1" thickBot="1">
      <c r="A29" s="154">
        <v>510203</v>
      </c>
      <c r="B29" s="155">
        <v>1</v>
      </c>
      <c r="C29" s="156" t="s">
        <v>719</v>
      </c>
      <c r="D29" s="152">
        <v>283820.04000000004</v>
      </c>
      <c r="E29" s="157"/>
      <c r="F29" s="152">
        <v>286797.7</v>
      </c>
      <c r="G29" s="153">
        <v>23651.670000000002</v>
      </c>
      <c r="H29" s="153">
        <v>23905.360000000001</v>
      </c>
      <c r="I29" s="153">
        <v>23651.670000000002</v>
      </c>
      <c r="J29" s="153">
        <v>24122.719999999994</v>
      </c>
      <c r="K29" s="153">
        <v>23651.670000000002</v>
      </c>
      <c r="L29" s="153">
        <v>22919.450000000004</v>
      </c>
      <c r="M29" s="153">
        <v>23651.670000000002</v>
      </c>
      <c r="N29" s="153">
        <v>23488.529999999984</v>
      </c>
      <c r="O29" s="153">
        <v>23651.670000000002</v>
      </c>
      <c r="P29" s="153">
        <v>22928.490000000042</v>
      </c>
      <c r="Q29" s="153">
        <v>23651.670000000002</v>
      </c>
      <c r="R29" s="153">
        <v>22777.019999999982</v>
      </c>
      <c r="S29" s="153">
        <v>23651.670000000002</v>
      </c>
      <c r="T29" s="153">
        <v>23174.709999999963</v>
      </c>
      <c r="U29" s="153">
        <v>23651.670000000002</v>
      </c>
      <c r="V29" s="153">
        <v>22742.720000000038</v>
      </c>
      <c r="W29" s="153">
        <v>23651.670000000002</v>
      </c>
      <c r="X29" s="152">
        <v>22269.579999999951</v>
      </c>
      <c r="Y29" s="153">
        <v>23651.670000000002</v>
      </c>
      <c r="Z29" s="153">
        <v>21805.830000000075</v>
      </c>
      <c r="AA29" s="153">
        <v>23651.670000000002</v>
      </c>
      <c r="AB29" s="153">
        <v>21301.29999999993</v>
      </c>
      <c r="AC29" s="153">
        <v>23651.670000000002</v>
      </c>
      <c r="AD29" s="153">
        <v>21922.800000000025</v>
      </c>
      <c r="AE29" s="152">
        <f t="shared" ref="AE29:AF31" si="7">G29+I29+K29+M29+O29+Q29+S29+U29+W29+Y29+AA29+AC29</f>
        <v>283820.0400000001</v>
      </c>
      <c r="AF29" s="152">
        <f t="shared" si="7"/>
        <v>273358.51</v>
      </c>
    </row>
    <row r="30" spans="1:48" ht="15.75" hidden="1" thickBot="1">
      <c r="A30" s="154">
        <v>510204</v>
      </c>
      <c r="B30" s="155">
        <v>1</v>
      </c>
      <c r="C30" s="156" t="s">
        <v>720</v>
      </c>
      <c r="D30" s="152">
        <v>99164.880000000019</v>
      </c>
      <c r="E30" s="157"/>
      <c r="F30" s="152">
        <v>100057.22000000002</v>
      </c>
      <c r="G30" s="153">
        <v>8263.7400000000034</v>
      </c>
      <c r="H30" s="153">
        <v>8043.76</v>
      </c>
      <c r="I30" s="153">
        <v>8263.7400000000034</v>
      </c>
      <c r="J30" s="153">
        <v>8118.2499999999982</v>
      </c>
      <c r="K30" s="153">
        <v>8263.7400000000034</v>
      </c>
      <c r="L30" s="153">
        <v>8005.6999999999971</v>
      </c>
      <c r="M30" s="153">
        <v>8263.7400000000034</v>
      </c>
      <c r="N30" s="153">
        <v>8026.8200000000015</v>
      </c>
      <c r="O30" s="153">
        <v>8263.7400000000034</v>
      </c>
      <c r="P30" s="153">
        <v>7931.7199999999993</v>
      </c>
      <c r="Q30" s="153">
        <v>8263.7400000000034</v>
      </c>
      <c r="R30" s="153">
        <v>7937.1100000000151</v>
      </c>
      <c r="S30" s="153">
        <v>8263.7400000000034</v>
      </c>
      <c r="T30" s="153">
        <v>8064.6699999999928</v>
      </c>
      <c r="U30" s="153">
        <v>8263.7400000000034</v>
      </c>
      <c r="V30" s="153">
        <v>7988.5499999999938</v>
      </c>
      <c r="W30" s="153">
        <v>8263.7400000000034</v>
      </c>
      <c r="X30" s="152">
        <v>7855.429999999993</v>
      </c>
      <c r="Y30" s="153">
        <v>8263.7400000000034</v>
      </c>
      <c r="Z30" s="153">
        <v>7763.4300000000076</v>
      </c>
      <c r="AA30" s="153">
        <v>8263.7400000000034</v>
      </c>
      <c r="AB30" s="153">
        <v>7501.8600000000279</v>
      </c>
      <c r="AC30" s="153">
        <v>8263.7400000000034</v>
      </c>
      <c r="AD30" s="153">
        <v>7679.8199999999724</v>
      </c>
      <c r="AE30" s="152">
        <f t="shared" si="7"/>
        <v>99164.880000000048</v>
      </c>
      <c r="AF30" s="152">
        <f t="shared" si="7"/>
        <v>94917.12000000001</v>
      </c>
    </row>
    <row r="31" spans="1:48" ht="15.75" hidden="1" thickBot="1">
      <c r="A31" s="154">
        <v>510235</v>
      </c>
      <c r="B31" s="155">
        <v>1</v>
      </c>
      <c r="C31" s="156" t="s">
        <v>721</v>
      </c>
      <c r="D31" s="152">
        <v>48342.96</v>
      </c>
      <c r="E31" s="157"/>
      <c r="F31" s="152">
        <v>48342.96</v>
      </c>
      <c r="G31" s="153">
        <v>4028.58</v>
      </c>
      <c r="H31" s="153">
        <v>0</v>
      </c>
      <c r="I31" s="153">
        <v>4028.58</v>
      </c>
      <c r="J31" s="153">
        <v>0</v>
      </c>
      <c r="K31" s="153">
        <v>4028.58</v>
      </c>
      <c r="L31" s="153">
        <v>0</v>
      </c>
      <c r="M31" s="153">
        <v>4028.58</v>
      </c>
      <c r="N31" s="153">
        <v>0</v>
      </c>
      <c r="O31" s="153">
        <v>4028.58</v>
      </c>
      <c r="P31" s="153">
        <v>0</v>
      </c>
      <c r="Q31" s="153">
        <v>4028.58</v>
      </c>
      <c r="R31" s="153">
        <v>0</v>
      </c>
      <c r="S31" s="153">
        <v>4028.58</v>
      </c>
      <c r="T31" s="153">
        <v>0</v>
      </c>
      <c r="U31" s="153">
        <v>4028.58</v>
      </c>
      <c r="V31" s="153">
        <v>0</v>
      </c>
      <c r="W31" s="153">
        <v>4028.58</v>
      </c>
      <c r="X31" s="152">
        <v>0</v>
      </c>
      <c r="Y31" s="153">
        <v>4028.58</v>
      </c>
      <c r="Z31" s="153">
        <v>0</v>
      </c>
      <c r="AA31" s="153">
        <v>4028.58</v>
      </c>
      <c r="AB31" s="153">
        <v>0</v>
      </c>
      <c r="AC31" s="153">
        <v>4028.58</v>
      </c>
      <c r="AD31" s="153">
        <v>0</v>
      </c>
      <c r="AE31" s="152">
        <f t="shared" si="7"/>
        <v>48342.960000000014</v>
      </c>
      <c r="AF31" s="152">
        <f t="shared" si="7"/>
        <v>0</v>
      </c>
    </row>
    <row r="32" spans="1:48" ht="15.75" hidden="1" thickBot="1">
      <c r="A32" s="145">
        <v>5105</v>
      </c>
      <c r="B32" s="146">
        <v>1</v>
      </c>
      <c r="C32" s="147" t="s">
        <v>722</v>
      </c>
      <c r="D32" s="148">
        <f>SUM(D33:D37)</f>
        <v>130855.8</v>
      </c>
      <c r="E32" s="148"/>
      <c r="F32" s="148">
        <f t="shared" ref="F32:AF32" si="8">SUM(F33:F37)</f>
        <v>162793.63</v>
      </c>
      <c r="G32" s="148">
        <f t="shared" si="8"/>
        <v>10904.65</v>
      </c>
      <c r="H32" s="148">
        <f t="shared" si="8"/>
        <v>11121.470000000001</v>
      </c>
      <c r="I32" s="148">
        <f t="shared" si="8"/>
        <v>10904.65</v>
      </c>
      <c r="J32" s="148">
        <f t="shared" si="8"/>
        <v>11662.310000000001</v>
      </c>
      <c r="K32" s="148">
        <f t="shared" si="8"/>
        <v>10904.65</v>
      </c>
      <c r="L32" s="148">
        <f t="shared" si="8"/>
        <v>11786.979999999996</v>
      </c>
      <c r="M32" s="148">
        <f>SUM(M33:M37)</f>
        <v>10904.65</v>
      </c>
      <c r="N32" s="148">
        <f>SUM(N33:N37)</f>
        <v>13326.650000000005</v>
      </c>
      <c r="O32" s="148">
        <f t="shared" si="8"/>
        <v>10904.65</v>
      </c>
      <c r="P32" s="148">
        <f t="shared" si="8"/>
        <v>16074.009999999995</v>
      </c>
      <c r="Q32" s="148">
        <f t="shared" si="8"/>
        <v>10904.65</v>
      </c>
      <c r="R32" s="148">
        <f t="shared" si="8"/>
        <v>14810.59</v>
      </c>
      <c r="S32" s="148">
        <f t="shared" si="8"/>
        <v>10904.65</v>
      </c>
      <c r="T32" s="148">
        <v>7749.8599999999933</v>
      </c>
      <c r="U32" s="148">
        <f t="shared" si="8"/>
        <v>10904.65</v>
      </c>
      <c r="V32" s="148">
        <f t="shared" si="8"/>
        <v>8406.5300000000061</v>
      </c>
      <c r="W32" s="148">
        <f t="shared" si="8"/>
        <v>10904.65</v>
      </c>
      <c r="X32" s="148">
        <f t="shared" si="8"/>
        <v>5869.9799999999968</v>
      </c>
      <c r="Y32" s="148">
        <f t="shared" si="8"/>
        <v>10904.65</v>
      </c>
      <c r="Z32" s="148">
        <f t="shared" si="8"/>
        <v>13263.029999999992</v>
      </c>
      <c r="AA32" s="148">
        <f t="shared" si="8"/>
        <v>10904.65</v>
      </c>
      <c r="AB32" s="148">
        <f t="shared" si="8"/>
        <v>8880.59</v>
      </c>
      <c r="AC32" s="148">
        <f t="shared" si="8"/>
        <v>10904.65</v>
      </c>
      <c r="AD32" s="148">
        <f t="shared" si="8"/>
        <v>6794.9299999999903</v>
      </c>
      <c r="AE32" s="148">
        <f t="shared" si="8"/>
        <v>130855.80000000002</v>
      </c>
      <c r="AF32" s="148">
        <f t="shared" si="8"/>
        <v>129746.92999999996</v>
      </c>
    </row>
    <row r="33" spans="1:32" ht="15.75" hidden="1" thickBot="1">
      <c r="A33" s="158">
        <v>510506</v>
      </c>
      <c r="B33" s="159">
        <v>1</v>
      </c>
      <c r="C33" s="160" t="s">
        <v>723</v>
      </c>
      <c r="D33" s="152">
        <v>0</v>
      </c>
      <c r="E33" s="157"/>
      <c r="F33" s="152">
        <v>0</v>
      </c>
      <c r="G33" s="153">
        <v>0</v>
      </c>
      <c r="H33" s="153">
        <v>0</v>
      </c>
      <c r="I33" s="153">
        <v>0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>
        <v>0</v>
      </c>
      <c r="T33" s="153">
        <v>0</v>
      </c>
      <c r="U33" s="153">
        <v>0</v>
      </c>
      <c r="V33" s="153">
        <v>0</v>
      </c>
      <c r="W33" s="153">
        <v>0</v>
      </c>
      <c r="X33" s="152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0</v>
      </c>
      <c r="AD33" s="153">
        <v>0</v>
      </c>
      <c r="AE33" s="152">
        <f t="shared" ref="AE33:AF37" si="9">G33+I33+K33+M33+O33+Q33+S33+U33+W33+Y33+AA33+AC33</f>
        <v>0</v>
      </c>
      <c r="AF33" s="152">
        <f t="shared" si="9"/>
        <v>0</v>
      </c>
    </row>
    <row r="34" spans="1:32" ht="15.75" hidden="1" thickBot="1">
      <c r="A34" s="158">
        <v>510509</v>
      </c>
      <c r="B34" s="159">
        <v>1</v>
      </c>
      <c r="C34" s="160" t="s">
        <v>724</v>
      </c>
      <c r="D34" s="152">
        <v>56272.800000000003</v>
      </c>
      <c r="E34" s="157"/>
      <c r="F34" s="152">
        <v>60946.630000000005</v>
      </c>
      <c r="G34" s="153">
        <v>4689.3999999999996</v>
      </c>
      <c r="H34" s="153">
        <v>3680.4700000000003</v>
      </c>
      <c r="I34" s="153">
        <v>4689.3999999999996</v>
      </c>
      <c r="J34" s="153">
        <v>6427.9800000000005</v>
      </c>
      <c r="K34" s="153">
        <v>4689.3999999999996</v>
      </c>
      <c r="L34" s="153">
        <v>5065.6499999999987</v>
      </c>
      <c r="M34" s="153">
        <v>4689.3999999999996</v>
      </c>
      <c r="N34" s="153">
        <f>22787.75-H34-J34-L34</f>
        <v>7613.6500000000005</v>
      </c>
      <c r="O34" s="153">
        <v>4689.3999999999996</v>
      </c>
      <c r="P34" s="153">
        <v>6139.0100000000029</v>
      </c>
      <c r="Q34" s="153">
        <v>4689.3999999999996</v>
      </c>
      <c r="R34" s="153">
        <v>4863.5999999999976</v>
      </c>
      <c r="S34" s="153">
        <v>4689.3999999999996</v>
      </c>
      <c r="T34" s="153">
        <v>2861.8699999999953</v>
      </c>
      <c r="U34" s="153">
        <v>4689.3999999999996</v>
      </c>
      <c r="V34" s="153">
        <v>3908.9300000000085</v>
      </c>
      <c r="W34" s="153">
        <v>4689.3999999999996</v>
      </c>
      <c r="X34" s="152">
        <v>2636.6399999999949</v>
      </c>
      <c r="Y34" s="153">
        <v>4689.3999999999996</v>
      </c>
      <c r="Z34" s="153">
        <v>4679.6999999999971</v>
      </c>
      <c r="AA34" s="153">
        <v>4689.3999999999996</v>
      </c>
      <c r="AB34" s="153">
        <v>3130.5900000000029</v>
      </c>
      <c r="AC34" s="153">
        <v>4689.3999999999996</v>
      </c>
      <c r="AD34" s="153">
        <v>2686.5899999999938</v>
      </c>
      <c r="AE34" s="152">
        <f t="shared" si="9"/>
        <v>56272.80000000001</v>
      </c>
      <c r="AF34" s="152">
        <f t="shared" si="9"/>
        <v>53694.679999999993</v>
      </c>
    </row>
    <row r="35" spans="1:32" ht="15.75" hidden="1" thickBot="1">
      <c r="A35" s="158">
        <v>510510</v>
      </c>
      <c r="B35" s="159">
        <v>1</v>
      </c>
      <c r="C35" s="160" t="s">
        <v>725</v>
      </c>
      <c r="D35" s="152">
        <v>0</v>
      </c>
      <c r="E35" s="157"/>
      <c r="F35" s="152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2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2">
        <f t="shared" si="9"/>
        <v>0</v>
      </c>
      <c r="AF35" s="152">
        <f t="shared" si="9"/>
        <v>0</v>
      </c>
    </row>
    <row r="36" spans="1:32" ht="15.75" hidden="1" thickBot="1">
      <c r="A36" s="158">
        <v>510512</v>
      </c>
      <c r="B36" s="159">
        <v>1</v>
      </c>
      <c r="C36" s="160" t="s">
        <v>726</v>
      </c>
      <c r="D36" s="152">
        <v>8400</v>
      </c>
      <c r="E36" s="157"/>
      <c r="F36" s="152">
        <v>9232</v>
      </c>
      <c r="G36" s="153">
        <v>700</v>
      </c>
      <c r="H36" s="153">
        <v>366.67</v>
      </c>
      <c r="I36" s="153">
        <v>700</v>
      </c>
      <c r="J36" s="153">
        <v>1000</v>
      </c>
      <c r="K36" s="153">
        <v>700</v>
      </c>
      <c r="L36" s="153">
        <v>1000</v>
      </c>
      <c r="M36" s="153">
        <v>700</v>
      </c>
      <c r="N36" s="153">
        <f>3366.67-H36-J36-L36</f>
        <v>1000</v>
      </c>
      <c r="O36" s="153">
        <v>700</v>
      </c>
      <c r="P36" s="153">
        <v>1480</v>
      </c>
      <c r="Q36" s="153">
        <v>700</v>
      </c>
      <c r="R36" s="153">
        <v>1033.33</v>
      </c>
      <c r="S36" s="153">
        <v>700</v>
      </c>
      <c r="T36" s="153">
        <v>910</v>
      </c>
      <c r="U36" s="153">
        <v>700</v>
      </c>
      <c r="V36" s="153">
        <v>0</v>
      </c>
      <c r="W36" s="153">
        <v>700</v>
      </c>
      <c r="X36" s="152">
        <v>501.67000000000007</v>
      </c>
      <c r="Y36" s="153">
        <v>700</v>
      </c>
      <c r="Z36" s="153">
        <v>0</v>
      </c>
      <c r="AA36" s="153">
        <v>700</v>
      </c>
      <c r="AB36" s="153">
        <v>0</v>
      </c>
      <c r="AC36" s="153">
        <v>700</v>
      </c>
      <c r="AD36" s="153">
        <v>15</v>
      </c>
      <c r="AE36" s="152">
        <f t="shared" si="9"/>
        <v>8400</v>
      </c>
      <c r="AF36" s="152">
        <f t="shared" si="9"/>
        <v>7306.67</v>
      </c>
    </row>
    <row r="37" spans="1:32" ht="15.75" hidden="1" thickBot="1">
      <c r="A37" s="158">
        <v>510513</v>
      </c>
      <c r="B37" s="159">
        <v>1</v>
      </c>
      <c r="C37" s="160" t="s">
        <v>727</v>
      </c>
      <c r="D37" s="152">
        <v>66183</v>
      </c>
      <c r="E37" s="157"/>
      <c r="F37" s="152">
        <v>92615</v>
      </c>
      <c r="G37" s="153">
        <v>5515.25</v>
      </c>
      <c r="H37" s="153">
        <v>7074.33</v>
      </c>
      <c r="I37" s="153">
        <v>5515.25</v>
      </c>
      <c r="J37" s="153">
        <v>4234.33</v>
      </c>
      <c r="K37" s="153">
        <v>5515.25</v>
      </c>
      <c r="L37" s="153">
        <v>5721.3299999999981</v>
      </c>
      <c r="M37" s="153">
        <v>5515.25</v>
      </c>
      <c r="N37" s="153">
        <f>21742.99-H37-J37-L37</f>
        <v>4713.0000000000036</v>
      </c>
      <c r="O37" s="153">
        <v>5515.25</v>
      </c>
      <c r="P37" s="153">
        <v>8454.9999999999927</v>
      </c>
      <c r="Q37" s="153">
        <v>5515.25</v>
      </c>
      <c r="R37" s="153">
        <v>8913.6600000000035</v>
      </c>
      <c r="S37" s="153">
        <v>5515.25</v>
      </c>
      <c r="T37" s="153">
        <v>3977.989999999998</v>
      </c>
      <c r="U37" s="153">
        <v>5515.25</v>
      </c>
      <c r="V37" s="153">
        <v>4497.5999999999985</v>
      </c>
      <c r="W37" s="153">
        <v>5515.25</v>
      </c>
      <c r="X37" s="152">
        <v>2731.6700000000019</v>
      </c>
      <c r="Y37" s="153">
        <v>5515.25</v>
      </c>
      <c r="Z37" s="153">
        <v>8583.3299999999945</v>
      </c>
      <c r="AA37" s="153">
        <v>5515.25</v>
      </c>
      <c r="AB37" s="153">
        <v>5749.9999999999964</v>
      </c>
      <c r="AC37" s="153">
        <v>5515.25</v>
      </c>
      <c r="AD37" s="153">
        <v>4093.3399999999965</v>
      </c>
      <c r="AE37" s="152">
        <f t="shared" si="9"/>
        <v>66183</v>
      </c>
      <c r="AF37" s="152">
        <f t="shared" si="9"/>
        <v>68745.579999999973</v>
      </c>
    </row>
    <row r="38" spans="1:32" ht="15.75" hidden="1" thickBot="1">
      <c r="A38" s="145">
        <v>5106</v>
      </c>
      <c r="B38" s="146">
        <v>1</v>
      </c>
      <c r="C38" s="147" t="s">
        <v>728</v>
      </c>
      <c r="D38" s="148">
        <f>SUM(D39:D41)</f>
        <v>700146.96</v>
      </c>
      <c r="E38" s="148"/>
      <c r="F38" s="148">
        <f t="shared" ref="F38:AF38" si="10">SUM(F39:F41)</f>
        <v>687877.24</v>
      </c>
      <c r="G38" s="148">
        <f t="shared" si="10"/>
        <v>58345.58</v>
      </c>
      <c r="H38" s="148">
        <f t="shared" si="10"/>
        <v>56752.290000000008</v>
      </c>
      <c r="I38" s="148">
        <f t="shared" si="10"/>
        <v>58345.58</v>
      </c>
      <c r="J38" s="148">
        <f t="shared" si="10"/>
        <v>56841.119999999995</v>
      </c>
      <c r="K38" s="148">
        <f t="shared" si="10"/>
        <v>58345.58</v>
      </c>
      <c r="L38" s="148">
        <f t="shared" si="10"/>
        <v>54690.380000000005</v>
      </c>
      <c r="M38" s="148">
        <f>SUM(M39:M41)</f>
        <v>58345.58</v>
      </c>
      <c r="N38" s="148">
        <f>SUM(N39:N41)</f>
        <v>56068.41</v>
      </c>
      <c r="O38" s="148">
        <f t="shared" si="10"/>
        <v>58345.58</v>
      </c>
      <c r="P38" s="148">
        <f t="shared" si="10"/>
        <v>44838.16999999994</v>
      </c>
      <c r="Q38" s="148">
        <f t="shared" si="10"/>
        <v>58345.58</v>
      </c>
      <c r="R38" s="148">
        <f t="shared" si="10"/>
        <v>44428.420000000027</v>
      </c>
      <c r="S38" s="148">
        <f t="shared" si="10"/>
        <v>58345.58</v>
      </c>
      <c r="T38" s="148">
        <v>45553.930000000051</v>
      </c>
      <c r="U38" s="148">
        <f t="shared" si="10"/>
        <v>58345.58</v>
      </c>
      <c r="V38" s="148">
        <f t="shared" si="10"/>
        <v>45022.709999999934</v>
      </c>
      <c r="W38" s="148">
        <f t="shared" si="10"/>
        <v>58345.58</v>
      </c>
      <c r="X38" s="148">
        <f t="shared" si="10"/>
        <v>44245.540000000037</v>
      </c>
      <c r="Y38" s="148">
        <f t="shared" si="10"/>
        <v>58345.58</v>
      </c>
      <c r="Z38" s="148">
        <f t="shared" si="10"/>
        <v>43730.499999999971</v>
      </c>
      <c r="AA38" s="148">
        <f t="shared" si="10"/>
        <v>58345.58</v>
      </c>
      <c r="AB38" s="148">
        <f t="shared" si="10"/>
        <v>42503.700000000055</v>
      </c>
      <c r="AC38" s="148">
        <f t="shared" si="10"/>
        <v>58345.58</v>
      </c>
      <c r="AD38" s="148">
        <f t="shared" si="10"/>
        <v>43606.479999999981</v>
      </c>
      <c r="AE38" s="148">
        <f t="shared" si="10"/>
        <v>700146.96</v>
      </c>
      <c r="AF38" s="148">
        <f t="shared" si="10"/>
        <v>578281.65</v>
      </c>
    </row>
    <row r="39" spans="1:32" ht="15.75" hidden="1" thickBot="1">
      <c r="A39" s="154">
        <v>510601</v>
      </c>
      <c r="B39" s="155">
        <v>1</v>
      </c>
      <c r="C39" s="156" t="s">
        <v>729</v>
      </c>
      <c r="D39" s="152">
        <v>342098.04</v>
      </c>
      <c r="E39" s="157"/>
      <c r="F39" s="152">
        <v>329828.32</v>
      </c>
      <c r="G39" s="153">
        <v>28508.17</v>
      </c>
      <c r="H39" s="153">
        <v>28716.260000000002</v>
      </c>
      <c r="I39" s="153">
        <v>28508.17</v>
      </c>
      <c r="J39" s="153">
        <v>28993.29</v>
      </c>
      <c r="K39" s="153">
        <v>28508.17</v>
      </c>
      <c r="L39" s="153">
        <v>27583.759999999995</v>
      </c>
      <c r="M39" s="153">
        <v>28508.17</v>
      </c>
      <c r="N39" s="153">
        <v>28269.709999999985</v>
      </c>
      <c r="O39" s="153">
        <v>28508.17</v>
      </c>
      <c r="P39" s="153">
        <v>27601.169999999976</v>
      </c>
      <c r="Q39" s="153">
        <v>28508.17</v>
      </c>
      <c r="R39" s="153">
        <v>27413.459999999992</v>
      </c>
      <c r="S39" s="153">
        <v>28508.17</v>
      </c>
      <c r="T39" s="153">
        <v>27888.080000000053</v>
      </c>
      <c r="U39" s="153">
        <v>28508.17</v>
      </c>
      <c r="V39" s="153">
        <v>27365.049999999952</v>
      </c>
      <c r="W39" s="153">
        <v>28508.17</v>
      </c>
      <c r="X39" s="152">
        <v>26813.900000000023</v>
      </c>
      <c r="Y39" s="153">
        <v>28508.17</v>
      </c>
      <c r="Z39" s="153">
        <v>26273.739999999991</v>
      </c>
      <c r="AA39" s="153">
        <v>28508.17</v>
      </c>
      <c r="AB39" s="153">
        <v>25676.79000000003</v>
      </c>
      <c r="AC39" s="153">
        <v>28508.17</v>
      </c>
      <c r="AD39" s="153">
        <v>26412.339999999975</v>
      </c>
      <c r="AE39" s="152">
        <f t="shared" ref="AE39:AF41" si="11">G39+I39+K39+M39+O39+Q39+S39+U39+W39+Y39+AA39+AC39</f>
        <v>342098.03999999986</v>
      </c>
      <c r="AF39" s="152">
        <f t="shared" si="11"/>
        <v>329007.55</v>
      </c>
    </row>
    <row r="40" spans="1:32" ht="15.75" hidden="1" thickBot="1">
      <c r="A40" s="154">
        <v>510602</v>
      </c>
      <c r="B40" s="155">
        <v>1</v>
      </c>
      <c r="C40" s="156" t="s">
        <v>730</v>
      </c>
      <c r="D40" s="152">
        <v>283708.92000000004</v>
      </c>
      <c r="E40" s="157"/>
      <c r="F40" s="152">
        <v>283708.92000000004</v>
      </c>
      <c r="G40" s="153">
        <v>23642.410000000003</v>
      </c>
      <c r="H40" s="153">
        <v>28036.030000000002</v>
      </c>
      <c r="I40" s="153">
        <v>23642.410000000003</v>
      </c>
      <c r="J40" s="153">
        <v>27847.829999999991</v>
      </c>
      <c r="K40" s="153">
        <v>23642.410000000003</v>
      </c>
      <c r="L40" s="153">
        <v>27106.620000000006</v>
      </c>
      <c r="M40" s="153">
        <v>23642.410000000003</v>
      </c>
      <c r="N40" s="153">
        <v>27798.700000000015</v>
      </c>
      <c r="O40" s="153">
        <v>23642.410000000003</v>
      </c>
      <c r="P40" s="153">
        <v>17236.999999999967</v>
      </c>
      <c r="Q40" s="153">
        <v>23642.410000000003</v>
      </c>
      <c r="R40" s="153">
        <v>17014.960000000039</v>
      </c>
      <c r="S40" s="153">
        <v>23642.410000000003</v>
      </c>
      <c r="T40" s="153">
        <v>17665.850000000002</v>
      </c>
      <c r="U40" s="153">
        <v>23642.410000000003</v>
      </c>
      <c r="V40" s="153">
        <v>17657.659999999978</v>
      </c>
      <c r="W40" s="153">
        <v>23642.410000000003</v>
      </c>
      <c r="X40" s="152">
        <v>17431.64000000001</v>
      </c>
      <c r="Y40" s="153">
        <v>23642.410000000003</v>
      </c>
      <c r="Z40" s="153">
        <v>17456.75999999998</v>
      </c>
      <c r="AA40" s="153">
        <v>23642.410000000003</v>
      </c>
      <c r="AB40" s="153">
        <v>16826.910000000029</v>
      </c>
      <c r="AC40" s="153">
        <v>23642.410000000003</v>
      </c>
      <c r="AD40" s="153">
        <v>17194.140000000003</v>
      </c>
      <c r="AE40" s="152">
        <f t="shared" si="11"/>
        <v>283708.92000000004</v>
      </c>
      <c r="AF40" s="152">
        <f t="shared" si="11"/>
        <v>249274.10000000003</v>
      </c>
    </row>
    <row r="41" spans="1:32" ht="15.75" hidden="1" thickBot="1">
      <c r="A41" s="154">
        <v>510603</v>
      </c>
      <c r="B41" s="155">
        <v>1</v>
      </c>
      <c r="C41" s="156" t="s">
        <v>731</v>
      </c>
      <c r="D41" s="152">
        <v>74340</v>
      </c>
      <c r="E41" s="157"/>
      <c r="F41" s="152">
        <v>74340</v>
      </c>
      <c r="G41" s="153">
        <v>6195</v>
      </c>
      <c r="H41" s="153">
        <v>0</v>
      </c>
      <c r="I41" s="153">
        <v>6195</v>
      </c>
      <c r="J41" s="153">
        <v>0</v>
      </c>
      <c r="K41" s="153">
        <v>6195</v>
      </c>
      <c r="L41" s="153">
        <v>0</v>
      </c>
      <c r="M41" s="153">
        <v>6195</v>
      </c>
      <c r="N41" s="153">
        <v>0</v>
      </c>
      <c r="O41" s="153">
        <v>6195</v>
      </c>
      <c r="P41" s="153">
        <v>0</v>
      </c>
      <c r="Q41" s="153">
        <v>6195</v>
      </c>
      <c r="R41" s="153">
        <v>0</v>
      </c>
      <c r="S41" s="153">
        <v>6195</v>
      </c>
      <c r="T41" s="153">
        <v>0</v>
      </c>
      <c r="U41" s="153">
        <v>6195</v>
      </c>
      <c r="V41" s="153">
        <v>0</v>
      </c>
      <c r="W41" s="153">
        <v>6195</v>
      </c>
      <c r="X41" s="152">
        <v>0</v>
      </c>
      <c r="Y41" s="153">
        <v>6195</v>
      </c>
      <c r="Z41" s="153">
        <v>0</v>
      </c>
      <c r="AA41" s="153">
        <v>6195</v>
      </c>
      <c r="AB41" s="153">
        <v>0</v>
      </c>
      <c r="AC41" s="153">
        <v>6195</v>
      </c>
      <c r="AD41" s="153">
        <v>0</v>
      </c>
      <c r="AE41" s="152">
        <f t="shared" si="11"/>
        <v>74340</v>
      </c>
      <c r="AF41" s="152">
        <f t="shared" si="11"/>
        <v>0</v>
      </c>
    </row>
    <row r="42" spans="1:32" ht="15.75" hidden="1" thickBot="1">
      <c r="A42" s="145">
        <v>5107</v>
      </c>
      <c r="B42" s="146">
        <v>1</v>
      </c>
      <c r="C42" s="147" t="s">
        <v>732</v>
      </c>
      <c r="D42" s="148">
        <f>SUM(D43:D48)</f>
        <v>90000</v>
      </c>
      <c r="E42" s="148"/>
      <c r="F42" s="148">
        <f t="shared" ref="F42:AF42" si="12">SUM(F43:F48)</f>
        <v>90000</v>
      </c>
      <c r="G42" s="148">
        <f t="shared" si="12"/>
        <v>7500</v>
      </c>
      <c r="H42" s="148">
        <f t="shared" si="12"/>
        <v>0</v>
      </c>
      <c r="I42" s="148">
        <f t="shared" si="12"/>
        <v>7500</v>
      </c>
      <c r="J42" s="148">
        <f t="shared" si="12"/>
        <v>20800</v>
      </c>
      <c r="K42" s="148">
        <f t="shared" si="12"/>
        <v>7500</v>
      </c>
      <c r="L42" s="148">
        <f t="shared" si="12"/>
        <v>0</v>
      </c>
      <c r="M42" s="148">
        <f t="shared" si="12"/>
        <v>7500</v>
      </c>
      <c r="N42" s="148">
        <f t="shared" si="12"/>
        <v>0</v>
      </c>
      <c r="O42" s="148">
        <f t="shared" si="12"/>
        <v>7500</v>
      </c>
      <c r="P42" s="148">
        <f t="shared" si="12"/>
        <v>0</v>
      </c>
      <c r="Q42" s="148">
        <f t="shared" si="12"/>
        <v>7500</v>
      </c>
      <c r="R42" s="148">
        <f t="shared" si="12"/>
        <v>0</v>
      </c>
      <c r="S42" s="148">
        <f t="shared" si="12"/>
        <v>7500</v>
      </c>
      <c r="T42" s="148">
        <v>0</v>
      </c>
      <c r="U42" s="148">
        <f t="shared" si="12"/>
        <v>7500</v>
      </c>
      <c r="V42" s="148">
        <f t="shared" si="12"/>
        <v>0</v>
      </c>
      <c r="W42" s="148">
        <f t="shared" si="12"/>
        <v>7500</v>
      </c>
      <c r="X42" s="148">
        <f t="shared" si="12"/>
        <v>0</v>
      </c>
      <c r="Y42" s="148">
        <f t="shared" si="12"/>
        <v>7500</v>
      </c>
      <c r="Z42" s="148">
        <f t="shared" si="12"/>
        <v>0</v>
      </c>
      <c r="AA42" s="148">
        <f t="shared" si="12"/>
        <v>7500</v>
      </c>
      <c r="AB42" s="148">
        <f t="shared" si="12"/>
        <v>0</v>
      </c>
      <c r="AC42" s="148">
        <f t="shared" si="12"/>
        <v>7500</v>
      </c>
      <c r="AD42" s="148">
        <f t="shared" si="12"/>
        <v>0</v>
      </c>
      <c r="AE42" s="148">
        <f t="shared" si="12"/>
        <v>90000.000000000015</v>
      </c>
      <c r="AF42" s="148">
        <f t="shared" si="12"/>
        <v>20800</v>
      </c>
    </row>
    <row r="43" spans="1:32" ht="15.75" hidden="1" thickBot="1">
      <c r="A43" s="158">
        <v>510702</v>
      </c>
      <c r="B43" s="159">
        <v>1</v>
      </c>
      <c r="C43" s="160" t="s">
        <v>733</v>
      </c>
      <c r="D43" s="152">
        <v>0</v>
      </c>
      <c r="E43" s="157"/>
      <c r="F43" s="152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2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2">
        <f t="shared" ref="AE43:AF48" si="13">G43+I43+K43+M43+O43+Q43+S43+U43+W43+Y43+AA43+AC43</f>
        <v>0</v>
      </c>
      <c r="AF43" s="152">
        <f t="shared" si="13"/>
        <v>0</v>
      </c>
    </row>
    <row r="44" spans="1:32" ht="15.75" hidden="1" thickBot="1">
      <c r="A44" s="158">
        <v>510703</v>
      </c>
      <c r="B44" s="159">
        <v>1</v>
      </c>
      <c r="C44" s="160" t="s">
        <v>734</v>
      </c>
      <c r="D44" s="152">
        <v>70000</v>
      </c>
      <c r="E44" s="157"/>
      <c r="F44" s="152">
        <v>70000</v>
      </c>
      <c r="G44" s="153">
        <v>5833.333333333333</v>
      </c>
      <c r="H44" s="153">
        <v>0</v>
      </c>
      <c r="I44" s="153">
        <v>5833.333333333333</v>
      </c>
      <c r="J44" s="153">
        <v>20800</v>
      </c>
      <c r="K44" s="153">
        <v>5833.333333333333</v>
      </c>
      <c r="L44" s="153">
        <v>0</v>
      </c>
      <c r="M44" s="153">
        <v>5833.333333333333</v>
      </c>
      <c r="N44" s="153">
        <v>0</v>
      </c>
      <c r="O44" s="153">
        <v>5833.333333333333</v>
      </c>
      <c r="P44" s="153">
        <v>0</v>
      </c>
      <c r="Q44" s="153">
        <v>5833.333333333333</v>
      </c>
      <c r="R44" s="153">
        <v>0</v>
      </c>
      <c r="S44" s="153">
        <v>5833.333333333333</v>
      </c>
      <c r="T44" s="153">
        <v>0</v>
      </c>
      <c r="U44" s="153">
        <v>5833.333333333333</v>
      </c>
      <c r="V44" s="153">
        <v>0</v>
      </c>
      <c r="W44" s="153">
        <v>5833.333333333333</v>
      </c>
      <c r="X44" s="152">
        <v>0</v>
      </c>
      <c r="Y44" s="153">
        <v>5833.333333333333</v>
      </c>
      <c r="Z44" s="153">
        <v>0</v>
      </c>
      <c r="AA44" s="153">
        <v>5833.333333333333</v>
      </c>
      <c r="AB44" s="153">
        <v>0</v>
      </c>
      <c r="AC44" s="153">
        <v>5833.333333333333</v>
      </c>
      <c r="AD44" s="153">
        <v>0</v>
      </c>
      <c r="AE44" s="152">
        <f t="shared" si="13"/>
        <v>70000.000000000015</v>
      </c>
      <c r="AF44" s="152">
        <f t="shared" si="13"/>
        <v>20800</v>
      </c>
    </row>
    <row r="45" spans="1:32" ht="15.75" hidden="1" thickBot="1">
      <c r="A45" s="158">
        <v>510704</v>
      </c>
      <c r="B45" s="159">
        <v>1</v>
      </c>
      <c r="C45" s="160" t="s">
        <v>735</v>
      </c>
      <c r="D45" s="152">
        <v>20000</v>
      </c>
      <c r="E45" s="157"/>
      <c r="F45" s="152">
        <v>20000</v>
      </c>
      <c r="G45" s="153">
        <v>1666.6666666666667</v>
      </c>
      <c r="H45" s="153">
        <v>0</v>
      </c>
      <c r="I45" s="153">
        <v>1666.6666666666667</v>
      </c>
      <c r="J45" s="153">
        <v>0</v>
      </c>
      <c r="K45" s="153">
        <v>1666.6666666666667</v>
      </c>
      <c r="L45" s="153">
        <v>0</v>
      </c>
      <c r="M45" s="153">
        <v>1666.6666666666667</v>
      </c>
      <c r="N45" s="153">
        <v>0</v>
      </c>
      <c r="O45" s="153">
        <v>1666.6666666666667</v>
      </c>
      <c r="P45" s="153">
        <v>0</v>
      </c>
      <c r="Q45" s="153">
        <v>1666.6666666666667</v>
      </c>
      <c r="R45" s="153">
        <v>0</v>
      </c>
      <c r="S45" s="153">
        <v>1666.6666666666667</v>
      </c>
      <c r="T45" s="153">
        <v>0</v>
      </c>
      <c r="U45" s="153">
        <v>1666.6666666666667</v>
      </c>
      <c r="V45" s="153">
        <v>0</v>
      </c>
      <c r="W45" s="153">
        <v>1666.6666666666667</v>
      </c>
      <c r="X45" s="152">
        <v>0</v>
      </c>
      <c r="Y45" s="153">
        <v>1666.6666666666667</v>
      </c>
      <c r="Z45" s="153">
        <v>0</v>
      </c>
      <c r="AA45" s="153">
        <v>1666.6666666666667</v>
      </c>
      <c r="AB45" s="153">
        <v>0</v>
      </c>
      <c r="AC45" s="153">
        <v>1666.6666666666667</v>
      </c>
      <c r="AD45" s="153">
        <v>0</v>
      </c>
      <c r="AE45" s="152">
        <f t="shared" si="13"/>
        <v>20000</v>
      </c>
      <c r="AF45" s="152">
        <f t="shared" si="13"/>
        <v>0</v>
      </c>
    </row>
    <row r="46" spans="1:32" ht="15.75" hidden="1" thickBot="1">
      <c r="A46" s="158">
        <v>510705</v>
      </c>
      <c r="B46" s="159">
        <v>1</v>
      </c>
      <c r="C46" s="160" t="s">
        <v>736</v>
      </c>
      <c r="D46" s="152">
        <v>0</v>
      </c>
      <c r="E46" s="157"/>
      <c r="F46" s="152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2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2">
        <f t="shared" si="13"/>
        <v>0</v>
      </c>
      <c r="AF46" s="152">
        <f t="shared" si="13"/>
        <v>0</v>
      </c>
    </row>
    <row r="47" spans="1:32" ht="15.75" hidden="1" thickBot="1">
      <c r="A47" s="158">
        <v>510706</v>
      </c>
      <c r="B47" s="159">
        <v>1</v>
      </c>
      <c r="C47" s="160" t="s">
        <v>737</v>
      </c>
      <c r="D47" s="152">
        <v>0</v>
      </c>
      <c r="E47" s="157"/>
      <c r="F47" s="152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2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2">
        <f t="shared" si="13"/>
        <v>0</v>
      </c>
      <c r="AF47" s="152">
        <f t="shared" si="13"/>
        <v>0</v>
      </c>
    </row>
    <row r="48" spans="1:32" ht="15.75" hidden="1" thickBot="1">
      <c r="A48" s="158">
        <v>510707</v>
      </c>
      <c r="B48" s="159">
        <v>1</v>
      </c>
      <c r="C48" s="160" t="s">
        <v>738</v>
      </c>
      <c r="D48" s="152">
        <v>0</v>
      </c>
      <c r="E48" s="157"/>
      <c r="F48" s="152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2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2">
        <f t="shared" si="13"/>
        <v>0</v>
      </c>
      <c r="AF48" s="152">
        <f t="shared" si="13"/>
        <v>0</v>
      </c>
    </row>
    <row r="49" spans="1:32" ht="15.75" hidden="1" thickBot="1">
      <c r="A49" s="141" t="s">
        <v>739</v>
      </c>
      <c r="B49" s="142">
        <v>1</v>
      </c>
      <c r="C49" s="143" t="s">
        <v>740</v>
      </c>
      <c r="D49" s="144">
        <f>+D50+D55+D73+D80+D89+D94+D101+D106+D121</f>
        <v>7753815.1800000006</v>
      </c>
      <c r="E49" s="144"/>
      <c r="F49" s="144">
        <f t="shared" ref="F49:S49" si="14">+F50+F55+F73+F80+F89+F94+F101+F106+F121</f>
        <v>5121502.1899999995</v>
      </c>
      <c r="G49" s="144">
        <f t="shared" si="14"/>
        <v>772588.5117247618</v>
      </c>
      <c r="H49" s="144">
        <f t="shared" si="14"/>
        <v>91425.91</v>
      </c>
      <c r="I49" s="144">
        <f t="shared" si="14"/>
        <v>663395.24927046942</v>
      </c>
      <c r="J49" s="144">
        <f t="shared" si="14"/>
        <v>211693.28000000003</v>
      </c>
      <c r="K49" s="144">
        <f t="shared" si="14"/>
        <v>577913.34877724282</v>
      </c>
      <c r="L49" s="144">
        <f t="shared" si="14"/>
        <v>228054.56</v>
      </c>
      <c r="M49" s="144">
        <f t="shared" si="14"/>
        <v>770713.67113713606</v>
      </c>
      <c r="N49" s="144">
        <f t="shared" si="14"/>
        <v>160304.30999999994</v>
      </c>
      <c r="O49" s="144">
        <f t="shared" si="14"/>
        <v>850418.31749046932</v>
      </c>
      <c r="P49" s="144">
        <f t="shared" si="14"/>
        <v>356963.99000000022</v>
      </c>
      <c r="Q49" s="144">
        <f t="shared" si="14"/>
        <v>625423.6906305704</v>
      </c>
      <c r="R49" s="144">
        <f t="shared" si="14"/>
        <v>182691.61999999994</v>
      </c>
      <c r="S49" s="144">
        <f t="shared" si="14"/>
        <v>490943.37415713613</v>
      </c>
      <c r="T49" s="144">
        <v>212345.75</v>
      </c>
      <c r="U49" s="144">
        <f t="shared" ref="U49:AC49" si="15">+U50+U55+U73+U80+U89+U94+U101+U106+U121</f>
        <v>945771.42343933915</v>
      </c>
      <c r="V49" s="144">
        <f t="shared" si="15"/>
        <v>353671.3</v>
      </c>
      <c r="W49" s="144">
        <f t="shared" si="15"/>
        <v>426956.76821552252</v>
      </c>
      <c r="X49" s="144">
        <f t="shared" si="15"/>
        <v>250799.58999999982</v>
      </c>
      <c r="Y49" s="144">
        <f t="shared" si="15"/>
        <v>493874.65223332663</v>
      </c>
      <c r="Z49" s="144">
        <f t="shared" si="15"/>
        <v>211884.6400000001</v>
      </c>
      <c r="AA49" s="144">
        <f t="shared" si="15"/>
        <v>721429.79863332654</v>
      </c>
      <c r="AB49" s="144">
        <f t="shared" si="15"/>
        <v>209119.53</v>
      </c>
      <c r="AC49" s="144">
        <f t="shared" si="15"/>
        <v>335440.76223332662</v>
      </c>
      <c r="AD49" s="144">
        <f>+AD50+AD55+AD73+AD80+AD89+AD94+AD101+AD106+AD121</f>
        <v>367649.82000000007</v>
      </c>
      <c r="AE49" s="144">
        <f>+AE50+AE55+AE73+AE80+AE89+AE94+AE101+AE106+AE121</f>
        <v>7674869.5679426258</v>
      </c>
      <c r="AF49" s="144">
        <f>+AF50+AF55+AF73+AF80+AF89+AF94+AF101+AF106+AF121</f>
        <v>2836604.3</v>
      </c>
    </row>
    <row r="50" spans="1:32" ht="15.75" hidden="1" thickBot="1">
      <c r="A50" s="145">
        <v>5301</v>
      </c>
      <c r="B50" s="146">
        <v>1</v>
      </c>
      <c r="C50" s="147" t="s">
        <v>741</v>
      </c>
      <c r="D50" s="148">
        <f>SUM(D51:D54)</f>
        <v>1355749.1400000001</v>
      </c>
      <c r="E50" s="148"/>
      <c r="F50" s="148">
        <f t="shared" ref="F50:AF50" si="16">SUM(F51:F54)</f>
        <v>1305668.22</v>
      </c>
      <c r="G50" s="148">
        <f t="shared" si="16"/>
        <v>86521.573533333329</v>
      </c>
      <c r="H50" s="148">
        <f t="shared" si="16"/>
        <v>78203.820000000007</v>
      </c>
      <c r="I50" s="148">
        <f t="shared" si="16"/>
        <v>109854.90686665999</v>
      </c>
      <c r="J50" s="148">
        <f t="shared" si="16"/>
        <v>70273.070000000007</v>
      </c>
      <c r="K50" s="148">
        <f t="shared" si="16"/>
        <v>146870.42686665998</v>
      </c>
      <c r="L50" s="148">
        <f t="shared" si="16"/>
        <v>80909.7</v>
      </c>
      <c r="M50" s="148">
        <f>SUM(M51:M54)</f>
        <v>110048.18686665999</v>
      </c>
      <c r="N50" s="148">
        <f>SUM(N51:N54)</f>
        <v>112896.42999999996</v>
      </c>
      <c r="O50" s="148">
        <f t="shared" si="16"/>
        <v>110048.18356665999</v>
      </c>
      <c r="P50" s="148">
        <f t="shared" si="16"/>
        <v>126055.78000000009</v>
      </c>
      <c r="Q50" s="148">
        <f t="shared" si="16"/>
        <v>111168.18356665999</v>
      </c>
      <c r="R50" s="148">
        <f t="shared" si="16"/>
        <v>51993.43999999993</v>
      </c>
      <c r="S50" s="148">
        <f t="shared" si="16"/>
        <v>112709.95356666</v>
      </c>
      <c r="T50" s="148">
        <v>33770.97</v>
      </c>
      <c r="U50" s="148">
        <f t="shared" si="16"/>
        <v>112709.95356666</v>
      </c>
      <c r="V50" s="148">
        <f t="shared" si="16"/>
        <v>97037.920000000071</v>
      </c>
      <c r="W50" s="148">
        <f t="shared" si="16"/>
        <v>110968.04356666</v>
      </c>
      <c r="X50" s="148">
        <f t="shared" si="16"/>
        <v>136678.92999999988</v>
      </c>
      <c r="Y50" s="148">
        <f t="shared" si="16"/>
        <v>110968.04356666</v>
      </c>
      <c r="Z50" s="148">
        <f t="shared" si="16"/>
        <v>61975.920000000035</v>
      </c>
      <c r="AA50" s="148">
        <f t="shared" si="16"/>
        <v>111068.04356666</v>
      </c>
      <c r="AB50" s="148">
        <f t="shared" si="16"/>
        <v>94253.920000000013</v>
      </c>
      <c r="AC50" s="148">
        <f t="shared" si="16"/>
        <v>111068.04356666</v>
      </c>
      <c r="AD50" s="148">
        <f t="shared" si="16"/>
        <v>78267.710000000036</v>
      </c>
      <c r="AE50" s="148">
        <f t="shared" si="16"/>
        <v>1344003.5426665931</v>
      </c>
      <c r="AF50" s="148">
        <f t="shared" si="16"/>
        <v>1022317.61</v>
      </c>
    </row>
    <row r="51" spans="1:32" ht="15.75" hidden="1" thickBot="1">
      <c r="A51" s="154">
        <v>530101</v>
      </c>
      <c r="B51" s="155">
        <v>1</v>
      </c>
      <c r="C51" s="156" t="s">
        <v>742</v>
      </c>
      <c r="D51" s="152">
        <v>30358.799999999999</v>
      </c>
      <c r="E51" s="157"/>
      <c r="F51" s="152">
        <v>23667.47</v>
      </c>
      <c r="G51" s="153">
        <v>2529.9000333333333</v>
      </c>
      <c r="H51" s="153">
        <v>2000.78</v>
      </c>
      <c r="I51" s="153">
        <v>2529.9000333333333</v>
      </c>
      <c r="J51" s="153">
        <v>2074.87</v>
      </c>
      <c r="K51" s="153">
        <v>2529.9000333333333</v>
      </c>
      <c r="L51" s="153">
        <v>1929.7799999999995</v>
      </c>
      <c r="M51" s="153">
        <v>2529.9000333333333</v>
      </c>
      <c r="N51" s="153">
        <v>1658.3199999999997</v>
      </c>
      <c r="O51" s="153">
        <v>2529.9000333333333</v>
      </c>
      <c r="P51" s="153">
        <v>1674.920000000001</v>
      </c>
      <c r="Q51" s="153">
        <v>2529.9000333333333</v>
      </c>
      <c r="R51" s="153">
        <v>1113.1999999999998</v>
      </c>
      <c r="S51" s="153">
        <v>2529.9000333333333</v>
      </c>
      <c r="T51" s="153">
        <v>2323.7799999999997</v>
      </c>
      <c r="U51" s="153">
        <v>2529.9000333333333</v>
      </c>
      <c r="V51" s="153">
        <v>1785.6400000000003</v>
      </c>
      <c r="W51" s="153">
        <v>2529.9000333333333</v>
      </c>
      <c r="X51" s="152">
        <v>1749.630000000001</v>
      </c>
      <c r="Y51" s="153">
        <v>2529.9000333333333</v>
      </c>
      <c r="Z51" s="153">
        <v>1856.7899999999991</v>
      </c>
      <c r="AA51" s="153">
        <v>2529.9000333333333</v>
      </c>
      <c r="AB51" s="153">
        <v>1125.5800000000045</v>
      </c>
      <c r="AC51" s="153">
        <v>2529.9000333333333</v>
      </c>
      <c r="AD51" s="153">
        <v>1662.6599999999935</v>
      </c>
      <c r="AE51" s="152">
        <f t="shared" ref="AE51:AF54" si="17">G51+I51+K51+M51+O51+Q51+S51+U51+W51+Y51+AA51+AC51</f>
        <v>30358.800399999993</v>
      </c>
      <c r="AF51" s="152">
        <f t="shared" si="17"/>
        <v>20955.949999999997</v>
      </c>
    </row>
    <row r="52" spans="1:32" ht="15.75" hidden="1" thickBot="1">
      <c r="A52" s="154">
        <v>530104</v>
      </c>
      <c r="B52" s="155">
        <v>1</v>
      </c>
      <c r="C52" s="156" t="s">
        <v>743</v>
      </c>
      <c r="D52" s="152">
        <v>538452</v>
      </c>
      <c r="E52" s="157"/>
      <c r="F52" s="152">
        <v>485445.66000000003</v>
      </c>
      <c r="G52" s="153">
        <v>44854.333299999998</v>
      </c>
      <c r="H52" s="153">
        <v>45492.14</v>
      </c>
      <c r="I52" s="153">
        <v>44854.333299999998</v>
      </c>
      <c r="J52" s="153">
        <v>37986.500000000015</v>
      </c>
      <c r="K52" s="153">
        <v>44854.333299999998</v>
      </c>
      <c r="L52" s="153">
        <v>47641.709999999992</v>
      </c>
      <c r="M52" s="153">
        <v>44854.333299999998</v>
      </c>
      <c r="N52" s="153">
        <v>40696.549999999959</v>
      </c>
      <c r="O52" s="153">
        <v>44854.333299999998</v>
      </c>
      <c r="P52" s="153">
        <v>51090.940000000061</v>
      </c>
      <c r="Q52" s="153">
        <v>44854.333299999998</v>
      </c>
      <c r="R52" s="153">
        <v>22910.229999999981</v>
      </c>
      <c r="S52" s="153">
        <v>44854.333299999998</v>
      </c>
      <c r="T52" s="153">
        <v>11761.669999999984</v>
      </c>
      <c r="U52" s="153">
        <v>44854.333299999998</v>
      </c>
      <c r="V52" s="153">
        <v>64078.260000000068</v>
      </c>
      <c r="W52" s="153">
        <v>44854.333299999998</v>
      </c>
      <c r="X52" s="152">
        <v>42933.449999999953</v>
      </c>
      <c r="Y52" s="153">
        <v>44854.333299999998</v>
      </c>
      <c r="Z52" s="153">
        <v>39221.800000000047</v>
      </c>
      <c r="AA52" s="153">
        <v>44954.333299999998</v>
      </c>
      <c r="AB52" s="153">
        <v>36025.97</v>
      </c>
      <c r="AC52" s="153">
        <v>44954.333299999998</v>
      </c>
      <c r="AD52" s="153">
        <v>31235.060000000027</v>
      </c>
      <c r="AE52" s="152">
        <f t="shared" si="17"/>
        <v>538451.99959999998</v>
      </c>
      <c r="AF52" s="152">
        <f t="shared" si="17"/>
        <v>471074.28000000014</v>
      </c>
    </row>
    <row r="53" spans="1:32" ht="15.75" hidden="1" thickBot="1">
      <c r="A53" s="154">
        <v>530105</v>
      </c>
      <c r="B53" s="155">
        <v>1</v>
      </c>
      <c r="C53" s="156" t="s">
        <v>671</v>
      </c>
      <c r="D53" s="152">
        <v>751098.34000000008</v>
      </c>
      <c r="E53" s="157"/>
      <c r="F53" s="152">
        <v>733038.9</v>
      </c>
      <c r="G53" s="153">
        <v>36150.676866666669</v>
      </c>
      <c r="H53" s="153">
        <v>30710.9</v>
      </c>
      <c r="I53" s="153">
        <v>59484.010199993332</v>
      </c>
      <c r="J53" s="153">
        <v>30211.69999999999</v>
      </c>
      <c r="K53" s="153">
        <v>96499.530199993329</v>
      </c>
      <c r="L53" s="153">
        <v>30827.740000000005</v>
      </c>
      <c r="M53" s="153">
        <v>59677.290199993331</v>
      </c>
      <c r="N53" s="153">
        <v>70541.560000000012</v>
      </c>
      <c r="O53" s="153">
        <v>59677.286899993334</v>
      </c>
      <c r="P53" s="153">
        <v>73259.540000000023</v>
      </c>
      <c r="Q53" s="153">
        <v>60797.286899993334</v>
      </c>
      <c r="R53" s="153">
        <v>27966.509999999951</v>
      </c>
      <c r="S53" s="153">
        <v>62339.056899993331</v>
      </c>
      <c r="T53" s="153">
        <v>19685.520000000019</v>
      </c>
      <c r="U53" s="153">
        <v>62339.056899993331</v>
      </c>
      <c r="V53" s="153">
        <v>31097.12000000001</v>
      </c>
      <c r="W53" s="153">
        <v>60597.136899993326</v>
      </c>
      <c r="X53" s="152">
        <v>91905.799999999916</v>
      </c>
      <c r="Y53" s="153">
        <v>60597.136899993326</v>
      </c>
      <c r="Z53" s="153">
        <v>20857.359999999986</v>
      </c>
      <c r="AA53" s="153">
        <v>60597.136899993326</v>
      </c>
      <c r="AB53" s="153">
        <v>57019.37000000001</v>
      </c>
      <c r="AC53" s="153">
        <v>60597.136899993326</v>
      </c>
      <c r="AD53" s="153">
        <v>45345.19</v>
      </c>
      <c r="AE53" s="152">
        <f t="shared" si="17"/>
        <v>739352.74266659317</v>
      </c>
      <c r="AF53" s="152">
        <f t="shared" si="17"/>
        <v>529428.30999999994</v>
      </c>
    </row>
    <row r="54" spans="1:32" ht="15.75" hidden="1" thickBot="1">
      <c r="A54" s="154">
        <v>530106</v>
      </c>
      <c r="B54" s="155">
        <v>1</v>
      </c>
      <c r="C54" s="156" t="s">
        <v>744</v>
      </c>
      <c r="D54" s="152">
        <v>35840</v>
      </c>
      <c r="E54" s="157"/>
      <c r="F54" s="152">
        <v>63516.19</v>
      </c>
      <c r="G54" s="153">
        <v>2986.6633333333334</v>
      </c>
      <c r="H54" s="153">
        <v>0</v>
      </c>
      <c r="I54" s="153">
        <v>2986.6633333333334</v>
      </c>
      <c r="J54" s="153">
        <v>0</v>
      </c>
      <c r="K54" s="153">
        <v>2986.6633333333334</v>
      </c>
      <c r="L54" s="153">
        <v>510.46999999999997</v>
      </c>
      <c r="M54" s="153">
        <v>2986.6633333333334</v>
      </c>
      <c r="N54" s="153">
        <v>0</v>
      </c>
      <c r="O54" s="153">
        <v>2986.6633333333334</v>
      </c>
      <c r="P54" s="153">
        <v>30.380000000000052</v>
      </c>
      <c r="Q54" s="153">
        <v>2986.6633333333334</v>
      </c>
      <c r="R54" s="153">
        <v>3.5</v>
      </c>
      <c r="S54" s="153">
        <v>2986.6633333333334</v>
      </c>
      <c r="T54" s="153">
        <v>0</v>
      </c>
      <c r="U54" s="153">
        <v>2986.6633333333334</v>
      </c>
      <c r="V54" s="153">
        <v>76.899999999999977</v>
      </c>
      <c r="W54" s="153">
        <v>2986.6733333333336</v>
      </c>
      <c r="X54" s="152">
        <v>90.049999999999955</v>
      </c>
      <c r="Y54" s="153">
        <v>2986.6733333333336</v>
      </c>
      <c r="Z54" s="153">
        <v>39.970000000000027</v>
      </c>
      <c r="AA54" s="153">
        <v>2986.6733333333336</v>
      </c>
      <c r="AB54" s="153">
        <v>83</v>
      </c>
      <c r="AC54" s="153">
        <v>2986.6733333333336</v>
      </c>
      <c r="AD54" s="153">
        <v>24.800000000000068</v>
      </c>
      <c r="AE54" s="152">
        <f t="shared" si="17"/>
        <v>35840</v>
      </c>
      <c r="AF54" s="152">
        <f t="shared" si="17"/>
        <v>859.07</v>
      </c>
    </row>
    <row r="55" spans="1:32" ht="15.75" hidden="1" thickBot="1">
      <c r="A55" s="145">
        <v>5302</v>
      </c>
      <c r="B55" s="146">
        <v>1</v>
      </c>
      <c r="C55" s="147" t="s">
        <v>745</v>
      </c>
      <c r="D55" s="148">
        <f>SUM(D56:D72)</f>
        <v>1186918.8799999999</v>
      </c>
      <c r="E55" s="148"/>
      <c r="F55" s="148">
        <f t="shared" ref="F55:S55" si="18">SUM(F56:F72)</f>
        <v>1186592.1199999999</v>
      </c>
      <c r="G55" s="148">
        <f t="shared" si="18"/>
        <v>93037.64380666666</v>
      </c>
      <c r="H55" s="148">
        <f t="shared" si="18"/>
        <v>133.47999999999999</v>
      </c>
      <c r="I55" s="148">
        <f t="shared" si="18"/>
        <v>137770.36626666665</v>
      </c>
      <c r="J55" s="148">
        <f t="shared" si="18"/>
        <v>124663.21</v>
      </c>
      <c r="K55" s="148">
        <f t="shared" si="18"/>
        <v>94078.126266666659</v>
      </c>
      <c r="L55" s="148">
        <f t="shared" si="18"/>
        <v>98910.599999999977</v>
      </c>
      <c r="M55" s="148">
        <f t="shared" si="18"/>
        <v>84884.496266666654</v>
      </c>
      <c r="N55" s="148">
        <f t="shared" si="18"/>
        <v>170.71999999999417</v>
      </c>
      <c r="O55" s="148">
        <f t="shared" si="18"/>
        <v>97763.168266666646</v>
      </c>
      <c r="P55" s="148">
        <f t="shared" si="18"/>
        <v>81967.150000000009</v>
      </c>
      <c r="Q55" s="148">
        <f t="shared" si="18"/>
        <v>95253.913361575862</v>
      </c>
      <c r="R55" s="148">
        <f t="shared" si="18"/>
        <v>23859.420000000013</v>
      </c>
      <c r="S55" s="148">
        <f t="shared" si="18"/>
        <v>82768.768266666651</v>
      </c>
      <c r="T55" s="148">
        <v>76686.72000000003</v>
      </c>
      <c r="U55" s="148">
        <f t="shared" ref="U55:AC55" si="19">SUM(U56:U72)</f>
        <v>115909.14358133684</v>
      </c>
      <c r="V55" s="148">
        <f t="shared" si="19"/>
        <v>137568.16999999995</v>
      </c>
      <c r="W55" s="148">
        <f t="shared" si="19"/>
        <v>118902.54224886246</v>
      </c>
      <c r="X55" s="148">
        <f t="shared" si="19"/>
        <v>64689.479999999923</v>
      </c>
      <c r="Y55" s="148">
        <f t="shared" si="19"/>
        <v>83287.761999999988</v>
      </c>
      <c r="Z55" s="148">
        <f t="shared" si="19"/>
        <v>81164.699999999983</v>
      </c>
      <c r="AA55" s="148">
        <f t="shared" si="19"/>
        <v>98048.801999999996</v>
      </c>
      <c r="AB55" s="148">
        <f t="shared" si="19"/>
        <v>88792.320000000036</v>
      </c>
      <c r="AC55" s="148">
        <f t="shared" si="19"/>
        <v>85214.141999999993</v>
      </c>
      <c r="AD55" s="148">
        <f>SUM(AD56:AD72)</f>
        <v>59969.350000000108</v>
      </c>
      <c r="AE55" s="148">
        <f>SUM(AE56:AE72)</f>
        <v>1186918.8743317751</v>
      </c>
      <c r="AF55" s="148">
        <f>SUM(AF56:AF72)</f>
        <v>838575.32000000007</v>
      </c>
    </row>
    <row r="56" spans="1:32" ht="15.75" hidden="1" thickBot="1">
      <c r="A56" s="154">
        <v>530201</v>
      </c>
      <c r="B56" s="155">
        <v>2</v>
      </c>
      <c r="C56" s="156" t="s">
        <v>746</v>
      </c>
      <c r="D56" s="152">
        <v>37318.559999999998</v>
      </c>
      <c r="E56" s="157"/>
      <c r="F56" s="152">
        <v>14307.2</v>
      </c>
      <c r="G56" s="153">
        <v>3109.8799999999997</v>
      </c>
      <c r="H56" s="153">
        <v>111.08</v>
      </c>
      <c r="I56" s="153">
        <v>3109.8799999999997</v>
      </c>
      <c r="J56" s="153">
        <v>110.42</v>
      </c>
      <c r="K56" s="153">
        <v>3109.8799999999997</v>
      </c>
      <c r="L56" s="153">
        <v>154.25</v>
      </c>
      <c r="M56" s="153">
        <v>3109.8799999999997</v>
      </c>
      <c r="N56" s="153">
        <v>115.11000000000001</v>
      </c>
      <c r="O56" s="153">
        <v>3109.8799999999997</v>
      </c>
      <c r="P56" s="153">
        <v>84.519999999999982</v>
      </c>
      <c r="Q56" s="153">
        <v>3109.8799999999997</v>
      </c>
      <c r="R56" s="153">
        <v>160.7700000000001</v>
      </c>
      <c r="S56" s="153">
        <v>3109.8799999999997</v>
      </c>
      <c r="T56" s="153">
        <v>272.41999999999996</v>
      </c>
      <c r="U56" s="153">
        <v>3109.8799999999997</v>
      </c>
      <c r="V56" s="153">
        <v>150.58000000000015</v>
      </c>
      <c r="W56" s="153">
        <v>3109.8799999999997</v>
      </c>
      <c r="X56" s="152">
        <v>148.88999999999976</v>
      </c>
      <c r="Y56" s="153">
        <v>3109.8799999999997</v>
      </c>
      <c r="Z56" s="153">
        <v>56.700000000000045</v>
      </c>
      <c r="AA56" s="153">
        <v>3109.8799999999997</v>
      </c>
      <c r="AB56" s="153">
        <v>202.1500000000002</v>
      </c>
      <c r="AC56" s="153">
        <v>3109.8799999999997</v>
      </c>
      <c r="AD56" s="153">
        <v>113</v>
      </c>
      <c r="AE56" s="152">
        <f t="shared" ref="AE56:AF71" si="20">G56+I56+K56+M56+O56+Q56+S56+U56+W56+Y56+AA56+AC56</f>
        <v>37318.559999999998</v>
      </c>
      <c r="AF56" s="152">
        <f t="shared" si="20"/>
        <v>1679.8900000000003</v>
      </c>
    </row>
    <row r="57" spans="1:32" ht="15.75" hidden="1" thickBot="1">
      <c r="A57" s="154">
        <v>530202</v>
      </c>
      <c r="B57" s="155">
        <v>2</v>
      </c>
      <c r="C57" s="156" t="s">
        <v>747</v>
      </c>
      <c r="D57" s="152">
        <v>12619.92</v>
      </c>
      <c r="E57" s="157"/>
      <c r="F57" s="152">
        <v>29292.78</v>
      </c>
      <c r="G57" s="153">
        <v>1051.6600000000001</v>
      </c>
      <c r="H57" s="153">
        <v>0</v>
      </c>
      <c r="I57" s="153">
        <v>1051.6600000000001</v>
      </c>
      <c r="J57" s="153">
        <v>0</v>
      </c>
      <c r="K57" s="153">
        <v>1051.6600000000001</v>
      </c>
      <c r="L57" s="153">
        <v>4448.3900000000003</v>
      </c>
      <c r="M57" s="153">
        <v>1051.6600000000001</v>
      </c>
      <c r="N57" s="153">
        <v>0</v>
      </c>
      <c r="O57" s="153">
        <v>1051.6600000000001</v>
      </c>
      <c r="P57" s="153">
        <v>4912.079999999999</v>
      </c>
      <c r="Q57" s="153">
        <v>1051.6600000000001</v>
      </c>
      <c r="R57" s="153">
        <v>0</v>
      </c>
      <c r="S57" s="153">
        <v>1051.6600000000001</v>
      </c>
      <c r="T57" s="153">
        <v>0</v>
      </c>
      <c r="U57" s="153">
        <v>1051.6600000000001</v>
      </c>
      <c r="V57" s="153">
        <v>1634.9000000000015</v>
      </c>
      <c r="W57" s="153">
        <v>1051.6600000000001</v>
      </c>
      <c r="X57" s="152">
        <v>3123.8899999999985</v>
      </c>
      <c r="Y57" s="153">
        <v>1051.6600000000001</v>
      </c>
      <c r="Z57" s="153">
        <v>1540.4799999999996</v>
      </c>
      <c r="AA57" s="153">
        <v>1051.6600000000001</v>
      </c>
      <c r="AB57" s="153">
        <v>0</v>
      </c>
      <c r="AC57" s="153">
        <v>1051.6600000000001</v>
      </c>
      <c r="AD57" s="153">
        <v>4538.9400000000032</v>
      </c>
      <c r="AE57" s="152">
        <f t="shared" si="20"/>
        <v>12619.92</v>
      </c>
      <c r="AF57" s="152">
        <f t="shared" si="20"/>
        <v>20198.68</v>
      </c>
    </row>
    <row r="58" spans="1:32" ht="15.75" hidden="1" thickBot="1">
      <c r="A58" s="154">
        <v>530203</v>
      </c>
      <c r="B58" s="155">
        <v>2</v>
      </c>
      <c r="C58" s="156" t="s">
        <v>748</v>
      </c>
      <c r="D58" s="152">
        <v>42541.13</v>
      </c>
      <c r="E58" s="157"/>
      <c r="F58" s="152">
        <v>106415.91</v>
      </c>
      <c r="G58" s="153">
        <v>4928.0000000000009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12485.145094909201</v>
      </c>
      <c r="R58" s="153">
        <v>0</v>
      </c>
      <c r="S58" s="153">
        <v>0</v>
      </c>
      <c r="T58" s="153">
        <v>3250.14</v>
      </c>
      <c r="U58" s="153">
        <v>15975.045314670177</v>
      </c>
      <c r="V58" s="153">
        <v>0</v>
      </c>
      <c r="W58" s="153">
        <v>9152.9402488624582</v>
      </c>
      <c r="X58" s="152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29181.34</v>
      </c>
      <c r="AE58" s="152">
        <f t="shared" si="20"/>
        <v>42541.130658441834</v>
      </c>
      <c r="AF58" s="152">
        <f t="shared" si="20"/>
        <v>32431.48</v>
      </c>
    </row>
    <row r="59" spans="1:32" ht="15.75" hidden="1" thickBot="1">
      <c r="A59" s="154">
        <v>530204</v>
      </c>
      <c r="B59" s="155">
        <v>2</v>
      </c>
      <c r="C59" s="156" t="s">
        <v>749</v>
      </c>
      <c r="D59" s="152">
        <v>69126.399999999994</v>
      </c>
      <c r="E59" s="157"/>
      <c r="F59" s="152">
        <v>3873.1200000000003</v>
      </c>
      <c r="G59" s="153">
        <v>197.85999999999999</v>
      </c>
      <c r="H59" s="153">
        <v>0</v>
      </c>
      <c r="I59" s="153">
        <v>40249.06</v>
      </c>
      <c r="J59" s="153">
        <v>6.15</v>
      </c>
      <c r="K59" s="153">
        <v>197.85999999999999</v>
      </c>
      <c r="L59" s="153">
        <v>79.260000000000005</v>
      </c>
      <c r="M59" s="153">
        <v>197.85999999999999</v>
      </c>
      <c r="N59" s="153">
        <v>33.209999999999994</v>
      </c>
      <c r="O59" s="153">
        <v>197.85999999999999</v>
      </c>
      <c r="P59" s="153">
        <v>18.289999999999992</v>
      </c>
      <c r="Q59" s="153">
        <v>197.85999999999999</v>
      </c>
      <c r="R59" s="153">
        <v>18.019999999999982</v>
      </c>
      <c r="S59" s="153">
        <v>197.85999999999999</v>
      </c>
      <c r="T59" s="153">
        <v>61.64</v>
      </c>
      <c r="U59" s="153">
        <v>197.85999999999999</v>
      </c>
      <c r="V59" s="153">
        <v>92.220000000000098</v>
      </c>
      <c r="W59" s="153">
        <v>26898.680000000004</v>
      </c>
      <c r="X59" s="152">
        <v>34.609999999999957</v>
      </c>
      <c r="Y59" s="153">
        <v>197.88</v>
      </c>
      <c r="Z59" s="153">
        <v>4.4700000000000273</v>
      </c>
      <c r="AA59" s="153">
        <v>197.88</v>
      </c>
      <c r="AB59" s="153">
        <v>32.03000000000003</v>
      </c>
      <c r="AC59" s="153">
        <v>197.88</v>
      </c>
      <c r="AD59" s="153">
        <v>0</v>
      </c>
      <c r="AE59" s="152">
        <f t="shared" si="20"/>
        <v>69126.400000000023</v>
      </c>
      <c r="AF59" s="152">
        <f t="shared" si="20"/>
        <v>379.90000000000009</v>
      </c>
    </row>
    <row r="60" spans="1:32" ht="15.75" hidden="1" thickBot="1">
      <c r="A60" s="154">
        <v>530205</v>
      </c>
      <c r="B60" s="155">
        <v>2</v>
      </c>
      <c r="C60" s="156" t="s">
        <v>750</v>
      </c>
      <c r="D60" s="152">
        <v>0</v>
      </c>
      <c r="E60" s="157"/>
      <c r="F60" s="152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2">
        <f t="shared" si="20"/>
        <v>0</v>
      </c>
      <c r="AF60" s="152"/>
    </row>
    <row r="61" spans="1:32" ht="15.75" hidden="1" thickBot="1">
      <c r="A61" s="154">
        <v>530206</v>
      </c>
      <c r="B61" s="155">
        <v>2</v>
      </c>
      <c r="C61" s="156" t="s">
        <v>751</v>
      </c>
      <c r="D61" s="152">
        <v>0</v>
      </c>
      <c r="E61" s="157">
        <v>0</v>
      </c>
      <c r="F61" s="152">
        <v>675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2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2">
        <f t="shared" si="20"/>
        <v>0</v>
      </c>
      <c r="AF61" s="152">
        <f t="shared" si="20"/>
        <v>0</v>
      </c>
    </row>
    <row r="62" spans="1:32" ht="15.75" hidden="1" thickBot="1">
      <c r="A62" s="154">
        <v>530207</v>
      </c>
      <c r="B62" s="155">
        <v>2</v>
      </c>
      <c r="C62" s="156" t="s">
        <v>752</v>
      </c>
      <c r="D62" s="152">
        <v>0</v>
      </c>
      <c r="E62" s="157"/>
      <c r="F62" s="152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0</v>
      </c>
      <c r="M62" s="153">
        <v>0</v>
      </c>
      <c r="N62" s="153">
        <v>0</v>
      </c>
      <c r="O62" s="153">
        <v>0</v>
      </c>
      <c r="P62" s="153">
        <v>0</v>
      </c>
      <c r="Q62" s="153">
        <v>0</v>
      </c>
      <c r="R62" s="153">
        <v>0</v>
      </c>
      <c r="S62" s="153">
        <v>0</v>
      </c>
      <c r="T62" s="153">
        <v>0</v>
      </c>
      <c r="U62" s="153">
        <v>0</v>
      </c>
      <c r="V62" s="153">
        <v>0</v>
      </c>
      <c r="W62" s="153">
        <v>0</v>
      </c>
      <c r="X62" s="152">
        <v>0</v>
      </c>
      <c r="Y62" s="153">
        <v>0</v>
      </c>
      <c r="Z62" s="153">
        <v>0</v>
      </c>
      <c r="AA62" s="153">
        <v>0</v>
      </c>
      <c r="AB62" s="153">
        <v>0</v>
      </c>
      <c r="AC62" s="153">
        <v>0</v>
      </c>
      <c r="AD62" s="153">
        <v>0</v>
      </c>
      <c r="AE62" s="152">
        <f t="shared" si="20"/>
        <v>0</v>
      </c>
      <c r="AF62" s="152">
        <f t="shared" si="20"/>
        <v>0</v>
      </c>
    </row>
    <row r="63" spans="1:32" ht="15.75" hidden="1" thickBot="1">
      <c r="A63" s="154">
        <v>530208</v>
      </c>
      <c r="B63" s="155">
        <v>2</v>
      </c>
      <c r="C63" s="156" t="s">
        <v>753</v>
      </c>
      <c r="D63" s="152">
        <v>894068</v>
      </c>
      <c r="E63" s="157"/>
      <c r="F63" s="152">
        <v>774068</v>
      </c>
      <c r="G63" s="153">
        <v>74502.399999999994</v>
      </c>
      <c r="H63" s="153">
        <v>22.4</v>
      </c>
      <c r="I63" s="153">
        <v>74502.399999999994</v>
      </c>
      <c r="J63" s="153">
        <v>121685.24</v>
      </c>
      <c r="K63" s="153">
        <v>74502.399999999994</v>
      </c>
      <c r="L63" s="153">
        <v>60853.819999999985</v>
      </c>
      <c r="M63" s="153">
        <v>74502.399999999994</v>
      </c>
      <c r="N63" s="153">
        <v>22.399999999994179</v>
      </c>
      <c r="O63" s="153">
        <v>74502.399999999994</v>
      </c>
      <c r="P63" s="153">
        <v>60853.820000000014</v>
      </c>
      <c r="Q63" s="153">
        <v>74508</v>
      </c>
      <c r="R63" s="153">
        <v>0</v>
      </c>
      <c r="S63" s="153">
        <v>74508</v>
      </c>
      <c r="T63" s="153">
        <v>60876.220000000023</v>
      </c>
      <c r="U63" s="153">
        <v>74508</v>
      </c>
      <c r="V63" s="153">
        <v>121662.83999999997</v>
      </c>
      <c r="W63" s="153">
        <v>74508</v>
      </c>
      <c r="X63" s="152">
        <v>60831.419999999925</v>
      </c>
      <c r="Y63" s="153">
        <v>74508</v>
      </c>
      <c r="Z63" s="153">
        <v>60831.419999999984</v>
      </c>
      <c r="AA63" s="153">
        <v>74508</v>
      </c>
      <c r="AB63" s="153">
        <v>60831.420000000027</v>
      </c>
      <c r="AC63" s="153">
        <v>74508</v>
      </c>
      <c r="AD63" s="153">
        <v>22.400000000096043</v>
      </c>
      <c r="AE63" s="152">
        <f t="shared" si="20"/>
        <v>894068</v>
      </c>
      <c r="AF63" s="152">
        <f t="shared" si="20"/>
        <v>608493.4</v>
      </c>
    </row>
    <row r="64" spans="1:32" ht="15.75" hidden="1" thickBot="1">
      <c r="A64" s="154">
        <v>530209</v>
      </c>
      <c r="B64" s="155">
        <v>2</v>
      </c>
      <c r="C64" s="156" t="s">
        <v>754</v>
      </c>
      <c r="D64" s="152">
        <v>26734.42</v>
      </c>
      <c r="E64" s="157"/>
      <c r="F64" s="152">
        <v>159515.14000000001</v>
      </c>
      <c r="G64" s="153">
        <v>1524.0366666666666</v>
      </c>
      <c r="H64" s="153">
        <v>0</v>
      </c>
      <c r="I64" s="153">
        <v>1524.0366666666666</v>
      </c>
      <c r="J64" s="153">
        <v>2861.4</v>
      </c>
      <c r="K64" s="153">
        <v>2882.9966666666669</v>
      </c>
      <c r="L64" s="153">
        <v>33374.879999999997</v>
      </c>
      <c r="M64" s="153">
        <v>3689.3666666666663</v>
      </c>
      <c r="N64" s="153">
        <v>0</v>
      </c>
      <c r="O64" s="153">
        <v>1568.0386666666668</v>
      </c>
      <c r="P64" s="153">
        <v>13327.619999999995</v>
      </c>
      <c r="Q64" s="153">
        <v>1568.0386666666668</v>
      </c>
      <c r="R64" s="153">
        <v>23680.630000000012</v>
      </c>
      <c r="S64" s="153">
        <v>1568.0386666666668</v>
      </c>
      <c r="T64" s="153">
        <v>12226.300000000003</v>
      </c>
      <c r="U64" s="153">
        <v>3733.3686666666663</v>
      </c>
      <c r="V64" s="153">
        <v>11675.62999999999</v>
      </c>
      <c r="W64" s="153">
        <v>1568.0486666666666</v>
      </c>
      <c r="X64" s="152">
        <v>550.66999999999825</v>
      </c>
      <c r="Y64" s="153">
        <v>1807.0086666666666</v>
      </c>
      <c r="Z64" s="153">
        <v>11675.630000000005</v>
      </c>
      <c r="AA64" s="153">
        <v>1568.0486666666666</v>
      </c>
      <c r="AB64" s="153">
        <v>27726.720000000001</v>
      </c>
      <c r="AC64" s="153">
        <v>3733.3886666666667</v>
      </c>
      <c r="AD64" s="153">
        <v>11124.960000000006</v>
      </c>
      <c r="AE64" s="152">
        <f t="shared" si="20"/>
        <v>26734.416000000001</v>
      </c>
      <c r="AF64" s="152">
        <f t="shared" si="20"/>
        <v>148224.44</v>
      </c>
    </row>
    <row r="65" spans="1:32" ht="15.75" hidden="1" thickBot="1">
      <c r="A65" s="154">
        <v>530219</v>
      </c>
      <c r="B65" s="155">
        <v>2</v>
      </c>
      <c r="C65" s="156" t="s">
        <v>755</v>
      </c>
      <c r="D65" s="152">
        <v>60000</v>
      </c>
      <c r="E65" s="157"/>
      <c r="F65" s="152">
        <v>59325</v>
      </c>
      <c r="G65" s="153">
        <v>0</v>
      </c>
      <c r="H65" s="153">
        <v>0</v>
      </c>
      <c r="I65" s="153">
        <v>14999.999999999996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14999.999999999996</v>
      </c>
      <c r="P65" s="153">
        <v>2770.82</v>
      </c>
      <c r="Q65" s="153">
        <v>0</v>
      </c>
      <c r="R65" s="153">
        <v>0</v>
      </c>
      <c r="S65" s="153">
        <v>0</v>
      </c>
      <c r="T65" s="153">
        <v>0</v>
      </c>
      <c r="U65" s="153">
        <v>14999.999999999996</v>
      </c>
      <c r="V65" s="153">
        <v>2351.9999999999995</v>
      </c>
      <c r="W65" s="153">
        <v>0</v>
      </c>
      <c r="X65" s="152">
        <v>0</v>
      </c>
      <c r="Y65" s="153">
        <v>0</v>
      </c>
      <c r="Z65" s="153">
        <v>7056</v>
      </c>
      <c r="AA65" s="153">
        <v>14999.999999999996</v>
      </c>
      <c r="AB65" s="153">
        <v>0</v>
      </c>
      <c r="AC65" s="153">
        <v>0</v>
      </c>
      <c r="AD65" s="153">
        <v>14988.71</v>
      </c>
      <c r="AE65" s="152">
        <f t="shared" si="20"/>
        <v>59999.999999999985</v>
      </c>
      <c r="AF65" s="152">
        <f t="shared" si="20"/>
        <v>27167.53</v>
      </c>
    </row>
    <row r="66" spans="1:32" ht="15.75" hidden="1" thickBot="1">
      <c r="A66" s="154">
        <v>530221</v>
      </c>
      <c r="B66" s="155">
        <v>2</v>
      </c>
      <c r="C66" s="156" t="s">
        <v>756</v>
      </c>
      <c r="D66" s="152">
        <v>0</v>
      </c>
      <c r="E66" s="157"/>
      <c r="F66" s="152">
        <v>0</v>
      </c>
      <c r="G66" s="153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52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3">
        <v>0</v>
      </c>
      <c r="AE66" s="152">
        <f t="shared" si="20"/>
        <v>0</v>
      </c>
      <c r="AF66" s="152">
        <f t="shared" si="20"/>
        <v>0</v>
      </c>
    </row>
    <row r="67" spans="1:32" ht="15.75" hidden="1" thickBot="1">
      <c r="A67" s="154">
        <v>530226</v>
      </c>
      <c r="B67" s="155">
        <v>2</v>
      </c>
      <c r="C67" s="156" t="s">
        <v>757</v>
      </c>
      <c r="D67" s="152">
        <v>10000</v>
      </c>
      <c r="E67" s="157"/>
      <c r="F67" s="152">
        <v>10000</v>
      </c>
      <c r="G67" s="153">
        <v>0</v>
      </c>
      <c r="H67" s="153">
        <v>0</v>
      </c>
      <c r="I67" s="153">
        <v>0</v>
      </c>
      <c r="J67" s="153">
        <v>0</v>
      </c>
      <c r="K67" s="153">
        <v>10000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2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2">
        <f t="shared" si="20"/>
        <v>10000</v>
      </c>
      <c r="AF67" s="152">
        <f t="shared" si="20"/>
        <v>0</v>
      </c>
    </row>
    <row r="68" spans="1:32" ht="15.75" hidden="1" thickBot="1">
      <c r="A68" s="154">
        <v>530228</v>
      </c>
      <c r="B68" s="155">
        <v>2</v>
      </c>
      <c r="C68" s="156" t="s">
        <v>758</v>
      </c>
      <c r="D68" s="152">
        <v>0</v>
      </c>
      <c r="E68" s="157"/>
      <c r="F68" s="152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2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2">
        <f t="shared" si="20"/>
        <v>0</v>
      </c>
      <c r="AF68" s="152">
        <f t="shared" si="20"/>
        <v>0</v>
      </c>
    </row>
    <row r="69" spans="1:32" ht="15.75" hidden="1" thickBot="1">
      <c r="A69" s="154">
        <v>530230</v>
      </c>
      <c r="B69" s="155">
        <v>2</v>
      </c>
      <c r="C69" s="156" t="s">
        <v>759</v>
      </c>
      <c r="D69" s="152">
        <v>0</v>
      </c>
      <c r="E69" s="157"/>
      <c r="F69" s="152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2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2">
        <f t="shared" si="20"/>
        <v>0</v>
      </c>
      <c r="AF69" s="152">
        <f t="shared" si="20"/>
        <v>0</v>
      </c>
    </row>
    <row r="70" spans="1:32" ht="15.75" hidden="1" thickBot="1">
      <c r="A70" s="154">
        <v>530235</v>
      </c>
      <c r="B70" s="155">
        <v>2</v>
      </c>
      <c r="C70" s="156" t="s">
        <v>760</v>
      </c>
      <c r="D70" s="152">
        <v>0</v>
      </c>
      <c r="E70" s="157"/>
      <c r="F70" s="152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153">
        <v>0</v>
      </c>
      <c r="P70" s="153">
        <v>0</v>
      </c>
      <c r="Q70" s="153">
        <v>0</v>
      </c>
      <c r="R70" s="153">
        <v>0</v>
      </c>
      <c r="S70" s="153">
        <v>0</v>
      </c>
      <c r="T70" s="153">
        <v>0</v>
      </c>
      <c r="U70" s="153">
        <v>0</v>
      </c>
      <c r="V70" s="153">
        <v>0</v>
      </c>
      <c r="W70" s="153">
        <v>0</v>
      </c>
      <c r="X70" s="152">
        <v>0</v>
      </c>
      <c r="Y70" s="153">
        <v>0</v>
      </c>
      <c r="Z70" s="153">
        <v>0</v>
      </c>
      <c r="AA70" s="153">
        <v>0</v>
      </c>
      <c r="AB70" s="153">
        <v>0</v>
      </c>
      <c r="AC70" s="153">
        <v>0</v>
      </c>
      <c r="AD70" s="153">
        <v>0</v>
      </c>
      <c r="AE70" s="152">
        <f t="shared" si="20"/>
        <v>0</v>
      </c>
      <c r="AF70" s="152">
        <f t="shared" si="20"/>
        <v>0</v>
      </c>
    </row>
    <row r="71" spans="1:32" ht="15.75" hidden="1" thickBot="1">
      <c r="A71" s="154">
        <v>530239</v>
      </c>
      <c r="B71" s="155">
        <v>2</v>
      </c>
      <c r="C71" s="156" t="s">
        <v>761</v>
      </c>
      <c r="D71" s="152">
        <v>5390.48</v>
      </c>
      <c r="E71" s="157"/>
      <c r="F71" s="152">
        <v>0</v>
      </c>
      <c r="G71" s="153">
        <v>5390.4775399999999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0</v>
      </c>
      <c r="T71" s="153">
        <v>0</v>
      </c>
      <c r="U71" s="153">
        <v>0</v>
      </c>
      <c r="V71" s="153">
        <v>0</v>
      </c>
      <c r="W71" s="153">
        <v>0</v>
      </c>
      <c r="X71" s="152">
        <v>0</v>
      </c>
      <c r="Y71" s="153">
        <v>0</v>
      </c>
      <c r="Z71" s="153">
        <v>0</v>
      </c>
      <c r="AA71" s="153">
        <v>0</v>
      </c>
      <c r="AB71" s="153">
        <v>0</v>
      </c>
      <c r="AC71" s="153">
        <v>0</v>
      </c>
      <c r="AD71" s="153">
        <v>0</v>
      </c>
      <c r="AE71" s="152">
        <f t="shared" si="20"/>
        <v>5390.4775399999999</v>
      </c>
      <c r="AF71" s="152">
        <f t="shared" si="20"/>
        <v>0</v>
      </c>
    </row>
    <row r="72" spans="1:32" ht="15.75" hidden="1" thickBot="1">
      <c r="A72" s="154">
        <v>530246</v>
      </c>
      <c r="B72" s="155">
        <v>2</v>
      </c>
      <c r="C72" s="156" t="s">
        <v>671</v>
      </c>
      <c r="D72" s="152">
        <v>29119.97</v>
      </c>
      <c r="E72" s="157"/>
      <c r="F72" s="152">
        <v>29119.97</v>
      </c>
      <c r="G72" s="153">
        <v>2333.3296</v>
      </c>
      <c r="H72" s="153">
        <v>0</v>
      </c>
      <c r="I72" s="153">
        <v>2333.3296</v>
      </c>
      <c r="J72" s="153">
        <v>0</v>
      </c>
      <c r="K72" s="153">
        <v>2333.3296</v>
      </c>
      <c r="L72" s="153">
        <v>0</v>
      </c>
      <c r="M72" s="153">
        <v>2333.3296</v>
      </c>
      <c r="N72" s="153">
        <v>0</v>
      </c>
      <c r="O72" s="153">
        <v>2333.3296</v>
      </c>
      <c r="P72" s="153">
        <v>0</v>
      </c>
      <c r="Q72" s="153">
        <v>2333.3296</v>
      </c>
      <c r="R72" s="153">
        <v>0</v>
      </c>
      <c r="S72" s="153">
        <v>2333.3296</v>
      </c>
      <c r="T72" s="153">
        <v>0</v>
      </c>
      <c r="U72" s="153">
        <v>2333.3296</v>
      </c>
      <c r="V72" s="153">
        <v>0</v>
      </c>
      <c r="W72" s="153">
        <v>2613.3333333333335</v>
      </c>
      <c r="X72" s="152">
        <v>0</v>
      </c>
      <c r="Y72" s="153">
        <v>2613.3333333333335</v>
      </c>
      <c r="Z72" s="153">
        <v>0</v>
      </c>
      <c r="AA72" s="153">
        <v>2613.3333333333335</v>
      </c>
      <c r="AB72" s="153">
        <v>0</v>
      </c>
      <c r="AC72" s="153">
        <v>2613.3333333333335</v>
      </c>
      <c r="AD72" s="153">
        <v>0</v>
      </c>
      <c r="AE72" s="152">
        <f t="shared" ref="AE72:AF72" si="21">G72+I72+K72+M72+O72+Q72+S72+U72+W72+Y72+AA72+AC72</f>
        <v>29119.970133333332</v>
      </c>
      <c r="AF72" s="152">
        <f t="shared" si="21"/>
        <v>0</v>
      </c>
    </row>
    <row r="73" spans="1:32" ht="15.75" hidden="1" thickBot="1">
      <c r="A73" s="145">
        <v>5303</v>
      </c>
      <c r="B73" s="146">
        <v>2</v>
      </c>
      <c r="C73" s="147" t="s">
        <v>762</v>
      </c>
      <c r="D73" s="148">
        <f>SUM(D74:D79)</f>
        <v>381279.58</v>
      </c>
      <c r="E73" s="148"/>
      <c r="F73" s="148">
        <f t="shared" ref="F73:AF73" si="22">SUM(F74:F79)</f>
        <v>347186.78</v>
      </c>
      <c r="G73" s="148">
        <f t="shared" si="22"/>
        <v>34134.576666666675</v>
      </c>
      <c r="H73" s="148">
        <f t="shared" si="22"/>
        <v>6240.54</v>
      </c>
      <c r="I73" s="148">
        <f t="shared" si="22"/>
        <v>24083.336666666666</v>
      </c>
      <c r="J73" s="148">
        <f t="shared" si="22"/>
        <v>6438.5300000000007</v>
      </c>
      <c r="K73" s="148">
        <f t="shared" si="22"/>
        <v>32306.166666666668</v>
      </c>
      <c r="L73" s="148">
        <f t="shared" si="22"/>
        <v>25835.45</v>
      </c>
      <c r="M73" s="148">
        <f>SUM(M74:M79)</f>
        <v>32306.166666666668</v>
      </c>
      <c r="N73" s="148">
        <f>SUM(N74:N79)</f>
        <v>12360.369999999995</v>
      </c>
      <c r="O73" s="148">
        <f t="shared" si="22"/>
        <v>32306.166666666668</v>
      </c>
      <c r="P73" s="148">
        <f t="shared" si="22"/>
        <v>16059.540000000005</v>
      </c>
      <c r="Q73" s="148">
        <f t="shared" si="22"/>
        <v>32306.166666666668</v>
      </c>
      <c r="R73" s="148">
        <f t="shared" si="22"/>
        <v>24567.989999999998</v>
      </c>
      <c r="S73" s="148">
        <f t="shared" si="22"/>
        <v>32306.166666666668</v>
      </c>
      <c r="T73" s="148">
        <v>18795.629999999994</v>
      </c>
      <c r="U73" s="148">
        <f t="shared" si="22"/>
        <v>32306.166666666668</v>
      </c>
      <c r="V73" s="148">
        <f t="shared" si="22"/>
        <v>13583.930000000004</v>
      </c>
      <c r="W73" s="148">
        <f t="shared" si="22"/>
        <v>32306.166666666668</v>
      </c>
      <c r="X73" s="148">
        <f t="shared" si="22"/>
        <v>18099.160000000011</v>
      </c>
      <c r="Y73" s="148">
        <f t="shared" si="22"/>
        <v>32306.166666666668</v>
      </c>
      <c r="Z73" s="148">
        <f t="shared" si="22"/>
        <v>15671.890000000014</v>
      </c>
      <c r="AA73" s="148">
        <f t="shared" si="22"/>
        <v>32306.166666666668</v>
      </c>
      <c r="AB73" s="148">
        <f t="shared" si="22"/>
        <v>11218.989999999991</v>
      </c>
      <c r="AC73" s="148">
        <f t="shared" si="22"/>
        <v>32306.166666666668</v>
      </c>
      <c r="AD73" s="148">
        <f t="shared" si="22"/>
        <v>11122.159999999978</v>
      </c>
      <c r="AE73" s="148">
        <f t="shared" si="22"/>
        <v>381279.58</v>
      </c>
      <c r="AF73" s="148">
        <f t="shared" si="22"/>
        <v>179994.18</v>
      </c>
    </row>
    <row r="74" spans="1:32" ht="15.75" hidden="1" thickBot="1">
      <c r="A74" s="154">
        <v>530301</v>
      </c>
      <c r="B74" s="155">
        <v>2</v>
      </c>
      <c r="C74" s="156" t="s">
        <v>763</v>
      </c>
      <c r="D74" s="152">
        <v>149723.94</v>
      </c>
      <c r="E74" s="157"/>
      <c r="F74" s="152">
        <v>169298.52</v>
      </c>
      <c r="G74" s="153">
        <v>16551.240000000002</v>
      </c>
      <c r="H74" s="153">
        <v>2322.87</v>
      </c>
      <c r="I74" s="153">
        <v>6500</v>
      </c>
      <c r="J74" s="153">
        <v>486.5300000000002</v>
      </c>
      <c r="K74" s="153">
        <v>12667.27</v>
      </c>
      <c r="L74" s="153">
        <v>19448.530000000002</v>
      </c>
      <c r="M74" s="153">
        <v>12667.27</v>
      </c>
      <c r="N74" s="153">
        <v>1316.0200000000004</v>
      </c>
      <c r="O74" s="153">
        <v>12667.27</v>
      </c>
      <c r="P74" s="153">
        <v>645.29999999999927</v>
      </c>
      <c r="Q74" s="153">
        <v>12667.27</v>
      </c>
      <c r="R74" s="153">
        <v>14204.939999999999</v>
      </c>
      <c r="S74" s="153">
        <v>12667.27</v>
      </c>
      <c r="T74" s="153">
        <v>9717.2299999999959</v>
      </c>
      <c r="U74" s="153">
        <v>12667.27</v>
      </c>
      <c r="V74" s="153">
        <v>7222.6699999999946</v>
      </c>
      <c r="W74" s="153">
        <v>12667.27</v>
      </c>
      <c r="X74" s="152">
        <v>12510.380000000012</v>
      </c>
      <c r="Y74" s="153">
        <v>12667.27</v>
      </c>
      <c r="Z74" s="153">
        <v>9603.7400000000052</v>
      </c>
      <c r="AA74" s="153">
        <v>12667.27</v>
      </c>
      <c r="AB74" s="153">
        <v>4548.1899999999878</v>
      </c>
      <c r="AC74" s="153">
        <v>12667.27</v>
      </c>
      <c r="AD74" s="153">
        <v>7986.0199999999968</v>
      </c>
      <c r="AE74" s="152">
        <f t="shared" ref="AE74:AF79" si="23">G74+I74+K74+M74+O74+Q74+S74+U74+W74+Y74+AA74+AC74</f>
        <v>149723.94</v>
      </c>
      <c r="AF74" s="152">
        <f t="shared" si="23"/>
        <v>90012.419999999984</v>
      </c>
    </row>
    <row r="75" spans="1:32" ht="15.75" hidden="1" thickBot="1">
      <c r="A75" s="154">
        <v>530302</v>
      </c>
      <c r="B75" s="155">
        <v>2</v>
      </c>
      <c r="C75" s="156" t="s">
        <v>764</v>
      </c>
      <c r="D75" s="152">
        <v>32555.599999999999</v>
      </c>
      <c r="E75" s="157"/>
      <c r="F75" s="152">
        <v>64562.94</v>
      </c>
      <c r="G75" s="153">
        <v>1000</v>
      </c>
      <c r="H75" s="153">
        <v>0</v>
      </c>
      <c r="I75" s="153">
        <v>1000</v>
      </c>
      <c r="J75" s="153">
        <v>0</v>
      </c>
      <c r="K75" s="153">
        <v>3055.56</v>
      </c>
      <c r="L75" s="153">
        <v>794.44</v>
      </c>
      <c r="M75" s="153">
        <v>3055.56</v>
      </c>
      <c r="N75" s="153">
        <v>0</v>
      </c>
      <c r="O75" s="153">
        <v>3055.56</v>
      </c>
      <c r="P75" s="153">
        <v>0</v>
      </c>
      <c r="Q75" s="153">
        <v>3055.56</v>
      </c>
      <c r="R75" s="153">
        <v>0</v>
      </c>
      <c r="S75" s="153">
        <v>3055.56</v>
      </c>
      <c r="T75" s="153">
        <v>0</v>
      </c>
      <c r="U75" s="153">
        <v>3055.56</v>
      </c>
      <c r="V75" s="153">
        <v>1421.7799999999997</v>
      </c>
      <c r="W75" s="153">
        <v>3055.56</v>
      </c>
      <c r="X75" s="152">
        <v>1421.7800000000002</v>
      </c>
      <c r="Y75" s="153">
        <v>3055.56</v>
      </c>
      <c r="Z75" s="153">
        <v>0</v>
      </c>
      <c r="AA75" s="153">
        <v>3055.56</v>
      </c>
      <c r="AB75" s="153">
        <v>0</v>
      </c>
      <c r="AC75" s="153">
        <v>3055.56</v>
      </c>
      <c r="AD75" s="153">
        <v>0</v>
      </c>
      <c r="AE75" s="152">
        <f t="shared" si="23"/>
        <v>32555.600000000006</v>
      </c>
      <c r="AF75" s="152">
        <f t="shared" si="23"/>
        <v>3638</v>
      </c>
    </row>
    <row r="76" spans="1:32" ht="15.75" hidden="1" thickBot="1">
      <c r="A76" s="154">
        <v>530303</v>
      </c>
      <c r="B76" s="155">
        <v>2</v>
      </c>
      <c r="C76" s="156" t="s">
        <v>765</v>
      </c>
      <c r="D76" s="152">
        <v>177000</v>
      </c>
      <c r="E76" s="157"/>
      <c r="F76" s="152">
        <v>111325.32</v>
      </c>
      <c r="G76" s="153">
        <v>14750.000000000002</v>
      </c>
      <c r="H76" s="153">
        <v>3917.67</v>
      </c>
      <c r="I76" s="153">
        <v>14750.000000000002</v>
      </c>
      <c r="J76" s="153">
        <v>5952</v>
      </c>
      <c r="K76" s="153">
        <v>14750.000000000002</v>
      </c>
      <c r="L76" s="153">
        <v>5592.48</v>
      </c>
      <c r="M76" s="153">
        <v>14750.000000000002</v>
      </c>
      <c r="N76" s="153">
        <v>11044.349999999995</v>
      </c>
      <c r="O76" s="153">
        <v>14750.000000000002</v>
      </c>
      <c r="P76" s="153">
        <v>15414.240000000005</v>
      </c>
      <c r="Q76" s="153">
        <v>14750.000000000002</v>
      </c>
      <c r="R76" s="153">
        <v>10363.049999999999</v>
      </c>
      <c r="S76" s="153">
        <v>14750.000000000002</v>
      </c>
      <c r="T76" s="153">
        <v>9078.3999999999978</v>
      </c>
      <c r="U76" s="153">
        <v>14750.000000000002</v>
      </c>
      <c r="V76" s="153">
        <v>4939.4800000000105</v>
      </c>
      <c r="W76" s="153">
        <v>14750.000000000002</v>
      </c>
      <c r="X76" s="152">
        <v>4167</v>
      </c>
      <c r="Y76" s="153">
        <v>14750.000000000002</v>
      </c>
      <c r="Z76" s="153">
        <v>6068.1500000000087</v>
      </c>
      <c r="AA76" s="153">
        <v>14750.000000000002</v>
      </c>
      <c r="AB76" s="153">
        <v>6670.8000000000029</v>
      </c>
      <c r="AC76" s="153">
        <v>14750.000000000002</v>
      </c>
      <c r="AD76" s="153">
        <v>3136.1399999999812</v>
      </c>
      <c r="AE76" s="152">
        <f t="shared" si="23"/>
        <v>177000.00000000003</v>
      </c>
      <c r="AF76" s="152">
        <f t="shared" si="23"/>
        <v>86343.76</v>
      </c>
    </row>
    <row r="77" spans="1:32" ht="15.75" hidden="1" thickBot="1">
      <c r="A77" s="154">
        <v>530304</v>
      </c>
      <c r="B77" s="155">
        <v>2</v>
      </c>
      <c r="C77" s="156" t="s">
        <v>766</v>
      </c>
      <c r="D77" s="152">
        <v>22000.04</v>
      </c>
      <c r="E77" s="157"/>
      <c r="F77" s="152">
        <v>2000</v>
      </c>
      <c r="G77" s="153">
        <v>1833.3366666666668</v>
      </c>
      <c r="H77" s="153">
        <v>0</v>
      </c>
      <c r="I77" s="153">
        <v>1833.3366666666668</v>
      </c>
      <c r="J77" s="153">
        <v>0</v>
      </c>
      <c r="K77" s="153">
        <v>1833.3366666666668</v>
      </c>
      <c r="L77" s="153">
        <v>0</v>
      </c>
      <c r="M77" s="153">
        <v>1833.3366666666668</v>
      </c>
      <c r="N77" s="153">
        <v>0</v>
      </c>
      <c r="O77" s="153">
        <v>1833.3366666666668</v>
      </c>
      <c r="P77" s="153">
        <v>0</v>
      </c>
      <c r="Q77" s="153">
        <v>1833.3366666666668</v>
      </c>
      <c r="R77" s="153">
        <v>0</v>
      </c>
      <c r="S77" s="153">
        <v>1833.3366666666668</v>
      </c>
      <c r="T77" s="153">
        <v>0</v>
      </c>
      <c r="U77" s="153">
        <v>1833.3366666666668</v>
      </c>
      <c r="V77" s="153">
        <v>0</v>
      </c>
      <c r="W77" s="153">
        <v>1833.3366666666668</v>
      </c>
      <c r="X77" s="152">
        <v>0</v>
      </c>
      <c r="Y77" s="153">
        <v>1833.3366666666668</v>
      </c>
      <c r="Z77" s="153">
        <v>0</v>
      </c>
      <c r="AA77" s="153">
        <v>1833.3366666666668</v>
      </c>
      <c r="AB77" s="153">
        <v>0</v>
      </c>
      <c r="AC77" s="153">
        <v>1833.3366666666668</v>
      </c>
      <c r="AD77" s="153">
        <v>0</v>
      </c>
      <c r="AE77" s="152">
        <f t="shared" si="23"/>
        <v>22000.039999999997</v>
      </c>
      <c r="AF77" s="152">
        <f t="shared" si="23"/>
        <v>0</v>
      </c>
    </row>
    <row r="78" spans="1:32" ht="15.75" hidden="1" thickBot="1">
      <c r="A78" s="154">
        <v>530306</v>
      </c>
      <c r="B78" s="155">
        <v>2</v>
      </c>
      <c r="C78" s="156" t="s">
        <v>767</v>
      </c>
      <c r="D78" s="152">
        <v>0</v>
      </c>
      <c r="E78" s="157"/>
      <c r="F78" s="152">
        <v>0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3">
        <v>0</v>
      </c>
      <c r="W78" s="153">
        <v>0</v>
      </c>
      <c r="X78" s="152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  <c r="AE78" s="152">
        <f t="shared" si="23"/>
        <v>0</v>
      </c>
      <c r="AF78" s="152">
        <f t="shared" si="23"/>
        <v>0</v>
      </c>
    </row>
    <row r="79" spans="1:32" ht="15.75" hidden="1" thickBot="1">
      <c r="A79" s="154">
        <v>530307</v>
      </c>
      <c r="B79" s="155">
        <v>2</v>
      </c>
      <c r="C79" s="156" t="s">
        <v>768</v>
      </c>
      <c r="D79" s="152">
        <v>0</v>
      </c>
      <c r="E79" s="157"/>
      <c r="F79" s="152">
        <v>0</v>
      </c>
      <c r="G79" s="153">
        <v>0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52">
        <v>0</v>
      </c>
      <c r="Y79" s="153">
        <v>0</v>
      </c>
      <c r="Z79" s="153">
        <v>0</v>
      </c>
      <c r="AA79" s="153">
        <v>0</v>
      </c>
      <c r="AB79" s="153">
        <v>0</v>
      </c>
      <c r="AC79" s="153">
        <v>0</v>
      </c>
      <c r="AD79" s="153">
        <v>0</v>
      </c>
      <c r="AE79" s="152">
        <f t="shared" si="23"/>
        <v>0</v>
      </c>
      <c r="AF79" s="152">
        <f t="shared" si="23"/>
        <v>0</v>
      </c>
    </row>
    <row r="80" spans="1:32" ht="15.75" hidden="1" thickBot="1">
      <c r="A80" s="145">
        <v>5304</v>
      </c>
      <c r="B80" s="146">
        <v>2</v>
      </c>
      <c r="C80" s="147" t="s">
        <v>769</v>
      </c>
      <c r="D80" s="148">
        <f>SUM(D81:D88)</f>
        <v>1179379.92</v>
      </c>
      <c r="E80" s="148"/>
      <c r="F80" s="148">
        <f t="shared" ref="F80:AF80" si="24">SUM(F81:F88)</f>
        <v>500363.51</v>
      </c>
      <c r="G80" s="148">
        <f t="shared" si="24"/>
        <v>39878.718133333328</v>
      </c>
      <c r="H80" s="148">
        <f t="shared" si="24"/>
        <v>555.8599999999999</v>
      </c>
      <c r="I80" s="148">
        <f t="shared" si="24"/>
        <v>104263.87813333335</v>
      </c>
      <c r="J80" s="148">
        <f t="shared" si="24"/>
        <v>960.67000000000019</v>
      </c>
      <c r="K80" s="148">
        <f t="shared" si="24"/>
        <v>41421.549999999996</v>
      </c>
      <c r="L80" s="148">
        <f t="shared" si="24"/>
        <v>10930.79</v>
      </c>
      <c r="M80" s="148">
        <f>SUM(M81:M88)</f>
        <v>56738.360000000008</v>
      </c>
      <c r="N80" s="148">
        <f>SUM(N81:N88)</f>
        <v>9074.2199999999975</v>
      </c>
      <c r="O80" s="148">
        <f t="shared" si="24"/>
        <v>225788.24</v>
      </c>
      <c r="P80" s="148">
        <f t="shared" si="24"/>
        <v>41934.570000000007</v>
      </c>
      <c r="Q80" s="148">
        <f t="shared" si="24"/>
        <v>183733.35679999998</v>
      </c>
      <c r="R80" s="148">
        <f t="shared" si="24"/>
        <v>22816.04</v>
      </c>
      <c r="S80" s="148">
        <f t="shared" si="24"/>
        <v>56189.560000000005</v>
      </c>
      <c r="T80" s="148">
        <v>2240.4700000000157</v>
      </c>
      <c r="U80" s="148">
        <f t="shared" si="24"/>
        <v>285187.69439999998</v>
      </c>
      <c r="V80" s="148">
        <f t="shared" si="24"/>
        <v>4957.9400000000041</v>
      </c>
      <c r="W80" s="148">
        <f t="shared" si="24"/>
        <v>32844.590000000004</v>
      </c>
      <c r="X80" s="148">
        <f t="shared" si="24"/>
        <v>4478.1700000000083</v>
      </c>
      <c r="Y80" s="148">
        <f t="shared" si="24"/>
        <v>134802.39000000001</v>
      </c>
      <c r="Z80" s="148">
        <f t="shared" si="24"/>
        <v>1969.0999999999935</v>
      </c>
      <c r="AA80" s="148">
        <f t="shared" si="24"/>
        <v>49458.390000000007</v>
      </c>
      <c r="AB80" s="148">
        <f t="shared" si="24"/>
        <v>522.42999999999984</v>
      </c>
      <c r="AC80" s="148">
        <f t="shared" si="24"/>
        <v>36273.19</v>
      </c>
      <c r="AD80" s="148">
        <f t="shared" si="24"/>
        <v>155139.68999999994</v>
      </c>
      <c r="AE80" s="148">
        <f t="shared" si="24"/>
        <v>1246579.9174666663</v>
      </c>
      <c r="AF80" s="148">
        <f t="shared" si="24"/>
        <v>255579.94999999995</v>
      </c>
    </row>
    <row r="81" spans="1:32" ht="15.75" hidden="1" thickBot="1">
      <c r="A81" s="154">
        <v>530401</v>
      </c>
      <c r="B81" s="155">
        <v>2</v>
      </c>
      <c r="C81" s="156" t="s">
        <v>770</v>
      </c>
      <c r="D81" s="152">
        <v>125651</v>
      </c>
      <c r="E81" s="157"/>
      <c r="F81" s="152">
        <v>0</v>
      </c>
      <c r="G81" s="153">
        <v>93.33</v>
      </c>
      <c r="H81" s="153">
        <v>0</v>
      </c>
      <c r="I81" s="153">
        <v>93.33</v>
      </c>
      <c r="J81" s="153">
        <v>0</v>
      </c>
      <c r="K81" s="153">
        <v>171.73000000000002</v>
      </c>
      <c r="L81" s="153">
        <v>0</v>
      </c>
      <c r="M81" s="153">
        <v>93.33</v>
      </c>
      <c r="N81" s="153">
        <v>0</v>
      </c>
      <c r="O81" s="153">
        <v>559.53</v>
      </c>
      <c r="P81" s="153">
        <v>0</v>
      </c>
      <c r="Q81" s="153">
        <v>124624.3268</v>
      </c>
      <c r="R81" s="153">
        <v>0</v>
      </c>
      <c r="S81" s="153">
        <v>171.73000000000002</v>
      </c>
      <c r="T81" s="153">
        <v>0</v>
      </c>
      <c r="U81" s="153">
        <v>93.33</v>
      </c>
      <c r="V81" s="153">
        <v>0</v>
      </c>
      <c r="W81" s="153">
        <v>559.54</v>
      </c>
      <c r="X81" s="152">
        <v>0</v>
      </c>
      <c r="Y81" s="153">
        <v>93.34</v>
      </c>
      <c r="Z81" s="153">
        <v>0</v>
      </c>
      <c r="AA81" s="153">
        <v>93.34</v>
      </c>
      <c r="AB81" s="153">
        <v>0</v>
      </c>
      <c r="AC81" s="153">
        <v>684.14</v>
      </c>
      <c r="AD81" s="153">
        <v>0</v>
      </c>
      <c r="AE81" s="152">
        <f t="shared" ref="AE81:AF88" si="25">G81+I81+K81+M81+O81+Q81+S81+U81+W81+Y81+AA81+AC81</f>
        <v>127330.99679999998</v>
      </c>
      <c r="AF81" s="152">
        <f t="shared" si="25"/>
        <v>0</v>
      </c>
    </row>
    <row r="82" spans="1:32" ht="15.75" hidden="1" thickBot="1">
      <c r="A82" s="154">
        <v>530402</v>
      </c>
      <c r="B82" s="155">
        <v>2</v>
      </c>
      <c r="C82" s="156" t="s">
        <v>771</v>
      </c>
      <c r="D82" s="152">
        <v>648501.00999999989</v>
      </c>
      <c r="E82" s="157"/>
      <c r="F82" s="152">
        <v>122909.98000000001</v>
      </c>
      <c r="G82" s="153">
        <v>8410.6666666666679</v>
      </c>
      <c r="H82" s="153">
        <v>543.67999999999995</v>
      </c>
      <c r="I82" s="153">
        <v>80235.826666666675</v>
      </c>
      <c r="J82" s="153">
        <v>653.86000000000024</v>
      </c>
      <c r="K82" s="153">
        <v>15505.426666666666</v>
      </c>
      <c r="L82" s="153">
        <v>1013.9599999999999</v>
      </c>
      <c r="M82" s="153">
        <v>26543.026666666668</v>
      </c>
      <c r="N82" s="153">
        <v>281.00000000000011</v>
      </c>
      <c r="O82" s="153">
        <v>201846.70666666667</v>
      </c>
      <c r="P82" s="153">
        <v>883.17999999999927</v>
      </c>
      <c r="Q82" s="153">
        <v>31247.026666666668</v>
      </c>
      <c r="R82" s="153">
        <v>624.34000000000071</v>
      </c>
      <c r="S82" s="153">
        <v>32635.826666666668</v>
      </c>
      <c r="T82" s="153">
        <v>1621.1199999999994</v>
      </c>
      <c r="U82" s="153">
        <v>261712.36106666664</v>
      </c>
      <c r="V82" s="153">
        <v>556.61000000000058</v>
      </c>
      <c r="W82" s="153">
        <v>8847.0366666666669</v>
      </c>
      <c r="X82" s="152">
        <v>107.73999999999978</v>
      </c>
      <c r="Y82" s="153">
        <v>15007.036666666667</v>
      </c>
      <c r="Z82" s="153">
        <v>1445.9599999999991</v>
      </c>
      <c r="AA82" s="153">
        <v>24863.036666666667</v>
      </c>
      <c r="AB82" s="153">
        <v>438.42999999999984</v>
      </c>
      <c r="AC82" s="153">
        <v>8847.0366666666669</v>
      </c>
      <c r="AD82" s="153">
        <v>1497.0600000000004</v>
      </c>
      <c r="AE82" s="152">
        <f t="shared" si="25"/>
        <v>715701.01439999975</v>
      </c>
      <c r="AF82" s="152">
        <f t="shared" si="25"/>
        <v>9666.9399999999987</v>
      </c>
    </row>
    <row r="83" spans="1:32" ht="15.75" hidden="1" thickBot="1">
      <c r="A83" s="154">
        <v>530403</v>
      </c>
      <c r="B83" s="155">
        <v>2</v>
      </c>
      <c r="C83" s="156" t="s">
        <v>772</v>
      </c>
      <c r="D83" s="152">
        <v>12330.39</v>
      </c>
      <c r="E83" s="157"/>
      <c r="F83" s="152">
        <v>10912.78</v>
      </c>
      <c r="G83" s="153">
        <v>830.66666666666663</v>
      </c>
      <c r="H83" s="153">
        <v>0</v>
      </c>
      <c r="I83" s="153">
        <v>830.66666666666663</v>
      </c>
      <c r="J83" s="153">
        <v>252.13</v>
      </c>
      <c r="K83" s="153">
        <v>3193.0566666666668</v>
      </c>
      <c r="L83" s="153">
        <v>18.910000000000025</v>
      </c>
      <c r="M83" s="153">
        <v>830.66666666666663</v>
      </c>
      <c r="N83" s="153">
        <v>1008.26</v>
      </c>
      <c r="O83" s="153">
        <v>830.66666666666663</v>
      </c>
      <c r="P83" s="153">
        <v>604.69000000000005</v>
      </c>
      <c r="Q83" s="153">
        <v>830.66666666666663</v>
      </c>
      <c r="R83" s="153">
        <v>243.12999999999965</v>
      </c>
      <c r="S83" s="153">
        <v>830.66666666666663</v>
      </c>
      <c r="T83" s="153">
        <v>243.13000000000034</v>
      </c>
      <c r="U83" s="153">
        <v>830.66666666666663</v>
      </c>
      <c r="V83" s="153">
        <v>261.13999999999987</v>
      </c>
      <c r="W83" s="153">
        <v>830.66666666666663</v>
      </c>
      <c r="X83" s="152">
        <v>502.92000000000007</v>
      </c>
      <c r="Y83" s="153">
        <v>830.66666666666663</v>
      </c>
      <c r="Z83" s="153">
        <v>440.34000000000015</v>
      </c>
      <c r="AA83" s="153">
        <v>830.66666666666663</v>
      </c>
      <c r="AB83" s="153">
        <v>0</v>
      </c>
      <c r="AC83" s="153">
        <v>830.66666666666663</v>
      </c>
      <c r="AD83" s="153">
        <v>2.2737367544323206E-13</v>
      </c>
      <c r="AE83" s="152">
        <f t="shared" si="25"/>
        <v>12330.39</v>
      </c>
      <c r="AF83" s="152">
        <f t="shared" si="25"/>
        <v>3574.6500000000005</v>
      </c>
    </row>
    <row r="84" spans="1:32" ht="15.75" hidden="1" thickBot="1">
      <c r="A84" s="154">
        <v>530404</v>
      </c>
      <c r="B84" s="155">
        <v>2</v>
      </c>
      <c r="C84" s="156" t="s">
        <v>773</v>
      </c>
      <c r="D84" s="152">
        <v>20160</v>
      </c>
      <c r="E84" s="157"/>
      <c r="F84" s="152">
        <v>16239.02</v>
      </c>
      <c r="G84" s="153">
        <v>0</v>
      </c>
      <c r="H84" s="153">
        <v>0</v>
      </c>
      <c r="I84" s="153">
        <v>0</v>
      </c>
      <c r="J84" s="153">
        <v>0</v>
      </c>
      <c r="K84" s="153">
        <v>0</v>
      </c>
      <c r="L84" s="153">
        <v>0</v>
      </c>
      <c r="M84" s="153">
        <v>6720</v>
      </c>
      <c r="N84" s="153">
        <v>0</v>
      </c>
      <c r="O84" s="153">
        <v>0</v>
      </c>
      <c r="P84" s="153">
        <v>537.6</v>
      </c>
      <c r="Q84" s="153">
        <v>3360</v>
      </c>
      <c r="R84" s="153">
        <v>0</v>
      </c>
      <c r="S84" s="153">
        <v>0</v>
      </c>
      <c r="T84" s="153">
        <v>0</v>
      </c>
      <c r="U84" s="153">
        <v>0</v>
      </c>
      <c r="V84" s="153">
        <v>0</v>
      </c>
      <c r="W84" s="153">
        <v>0</v>
      </c>
      <c r="X84" s="152">
        <v>0</v>
      </c>
      <c r="Y84" s="153">
        <v>6720</v>
      </c>
      <c r="Z84" s="153">
        <v>0</v>
      </c>
      <c r="AA84" s="153">
        <v>0</v>
      </c>
      <c r="AB84" s="153">
        <v>0</v>
      </c>
      <c r="AC84" s="153">
        <v>3360</v>
      </c>
      <c r="AD84" s="153">
        <v>0</v>
      </c>
      <c r="AE84" s="152">
        <f t="shared" si="25"/>
        <v>20160</v>
      </c>
      <c r="AF84" s="152">
        <f t="shared" si="25"/>
        <v>537.6</v>
      </c>
    </row>
    <row r="85" spans="1:32" ht="15.75" hidden="1" thickBot="1">
      <c r="A85" s="154">
        <v>530405</v>
      </c>
      <c r="B85" s="155">
        <v>2</v>
      </c>
      <c r="C85" s="156" t="s">
        <v>774</v>
      </c>
      <c r="D85" s="152">
        <v>358566.32</v>
      </c>
      <c r="E85" s="157"/>
      <c r="F85" s="152">
        <v>347725.73</v>
      </c>
      <c r="G85" s="153">
        <v>22221.124799999998</v>
      </c>
      <c r="H85" s="153">
        <v>12.180000000000001</v>
      </c>
      <c r="I85" s="153">
        <v>22781.124799999998</v>
      </c>
      <c r="J85" s="153">
        <v>54.68</v>
      </c>
      <c r="K85" s="153">
        <v>22228.406666666666</v>
      </c>
      <c r="L85" s="153">
        <v>9897.92</v>
      </c>
      <c r="M85" s="153">
        <v>22228.406666666666</v>
      </c>
      <c r="N85" s="153">
        <v>7784.9599999999973</v>
      </c>
      <c r="O85" s="153">
        <v>22228.406666666666</v>
      </c>
      <c r="P85" s="153">
        <v>39909.100000000006</v>
      </c>
      <c r="Q85" s="153">
        <v>22228.406666666666</v>
      </c>
      <c r="R85" s="153">
        <v>21948.57</v>
      </c>
      <c r="S85" s="153">
        <v>22228.406666666666</v>
      </c>
      <c r="T85" s="153">
        <v>376.22000000001572</v>
      </c>
      <c r="U85" s="153">
        <v>22228.406666666666</v>
      </c>
      <c r="V85" s="153">
        <v>4085.9500000000044</v>
      </c>
      <c r="W85" s="153">
        <v>22228.406666666666</v>
      </c>
      <c r="X85" s="152">
        <v>3804.7900000000081</v>
      </c>
      <c r="Y85" s="153">
        <v>111828.40666666666</v>
      </c>
      <c r="Z85" s="153">
        <v>32.399999999994179</v>
      </c>
      <c r="AA85" s="153">
        <v>22228.406666666669</v>
      </c>
      <c r="AB85" s="153">
        <v>84</v>
      </c>
      <c r="AC85" s="153">
        <v>22228.406666666669</v>
      </c>
      <c r="AD85" s="153">
        <v>153642.62999999995</v>
      </c>
      <c r="AE85" s="152">
        <f t="shared" si="25"/>
        <v>356886.31626666669</v>
      </c>
      <c r="AF85" s="152">
        <f t="shared" si="25"/>
        <v>241633.39999999997</v>
      </c>
    </row>
    <row r="86" spans="1:32" ht="15.75" hidden="1" thickBot="1">
      <c r="A86" s="154">
        <v>530406</v>
      </c>
      <c r="B86" s="155">
        <v>2</v>
      </c>
      <c r="C86" s="156" t="s">
        <v>775</v>
      </c>
      <c r="D86" s="152">
        <v>14171.2</v>
      </c>
      <c r="E86" s="157"/>
      <c r="F86" s="152">
        <v>2576</v>
      </c>
      <c r="G86" s="153">
        <v>8322.93</v>
      </c>
      <c r="H86" s="153">
        <v>0</v>
      </c>
      <c r="I86" s="153">
        <v>322.93</v>
      </c>
      <c r="J86" s="153">
        <v>0</v>
      </c>
      <c r="K86" s="153">
        <v>322.93</v>
      </c>
      <c r="L86" s="153">
        <v>0</v>
      </c>
      <c r="M86" s="153">
        <v>322.93</v>
      </c>
      <c r="N86" s="153">
        <v>0</v>
      </c>
      <c r="O86" s="153">
        <v>322.93</v>
      </c>
      <c r="P86" s="153">
        <v>0</v>
      </c>
      <c r="Q86" s="153">
        <v>1442.9299999999998</v>
      </c>
      <c r="R86" s="153">
        <v>0</v>
      </c>
      <c r="S86" s="153">
        <v>322.93</v>
      </c>
      <c r="T86" s="153">
        <v>0</v>
      </c>
      <c r="U86" s="153">
        <v>322.93</v>
      </c>
      <c r="V86" s="153">
        <v>54.24</v>
      </c>
      <c r="W86" s="153">
        <v>378.94</v>
      </c>
      <c r="X86" s="152">
        <v>62.719999999999992</v>
      </c>
      <c r="Y86" s="153">
        <v>322.94</v>
      </c>
      <c r="Z86" s="153">
        <v>50.40000000000002</v>
      </c>
      <c r="AA86" s="153">
        <v>1442.9399999999998</v>
      </c>
      <c r="AB86" s="153">
        <v>0</v>
      </c>
      <c r="AC86" s="153">
        <v>322.94</v>
      </c>
      <c r="AD86" s="153">
        <v>-7.1054273576010019E-15</v>
      </c>
      <c r="AE86" s="152">
        <f t="shared" si="25"/>
        <v>14171.200000000004</v>
      </c>
      <c r="AF86" s="152">
        <f t="shared" si="25"/>
        <v>167.36</v>
      </c>
    </row>
    <row r="87" spans="1:32" ht="15.75" hidden="1" thickBot="1">
      <c r="A87" s="154">
        <v>530417</v>
      </c>
      <c r="B87" s="155">
        <v>2</v>
      </c>
      <c r="C87" s="156" t="s">
        <v>776</v>
      </c>
      <c r="D87" s="152">
        <v>0</v>
      </c>
      <c r="E87" s="157"/>
      <c r="F87" s="152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2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2">
        <f t="shared" si="25"/>
        <v>0</v>
      </c>
      <c r="AF87" s="152">
        <f t="shared" si="25"/>
        <v>0</v>
      </c>
    </row>
    <row r="88" spans="1:32" ht="15.75" hidden="1" thickBot="1">
      <c r="A88" s="154">
        <v>530418</v>
      </c>
      <c r="B88" s="155">
        <v>2</v>
      </c>
      <c r="C88" s="156" t="s">
        <v>777</v>
      </c>
      <c r="D88" s="152">
        <v>0</v>
      </c>
      <c r="E88" s="157"/>
      <c r="F88" s="152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0</v>
      </c>
      <c r="R88" s="153">
        <v>0</v>
      </c>
      <c r="S88" s="153">
        <v>0</v>
      </c>
      <c r="T88" s="153">
        <v>0</v>
      </c>
      <c r="U88" s="153">
        <v>0</v>
      </c>
      <c r="V88" s="153">
        <v>0</v>
      </c>
      <c r="W88" s="153">
        <v>0</v>
      </c>
      <c r="X88" s="152">
        <v>0</v>
      </c>
      <c r="Y88" s="153">
        <v>0</v>
      </c>
      <c r="Z88" s="153">
        <v>0</v>
      </c>
      <c r="AA88" s="153">
        <v>0</v>
      </c>
      <c r="AB88" s="153">
        <v>0</v>
      </c>
      <c r="AC88" s="153">
        <v>0</v>
      </c>
      <c r="AD88" s="153">
        <v>0</v>
      </c>
      <c r="AE88" s="152">
        <f t="shared" si="25"/>
        <v>0</v>
      </c>
      <c r="AF88" s="152">
        <f t="shared" si="25"/>
        <v>0</v>
      </c>
    </row>
    <row r="89" spans="1:32" ht="15.75" hidden="1" thickBot="1">
      <c r="A89" s="145">
        <v>5305</v>
      </c>
      <c r="B89" s="146">
        <v>2</v>
      </c>
      <c r="C89" s="147" t="s">
        <v>778</v>
      </c>
      <c r="D89" s="148">
        <f>SUM(D90:D93)</f>
        <v>322459.68000000005</v>
      </c>
      <c r="E89" s="148"/>
      <c r="F89" s="148">
        <f t="shared" ref="F89:AF89" si="26">SUM(F90:F93)</f>
        <v>131480.65</v>
      </c>
      <c r="G89" s="148">
        <f t="shared" si="26"/>
        <v>25978.776190476154</v>
      </c>
      <c r="H89" s="148">
        <f t="shared" si="26"/>
        <v>1380.85</v>
      </c>
      <c r="I89" s="148">
        <f t="shared" si="26"/>
        <v>25978.776190476154</v>
      </c>
      <c r="J89" s="148">
        <f t="shared" si="26"/>
        <v>1307.7400000000002</v>
      </c>
      <c r="K89" s="148">
        <f t="shared" si="26"/>
        <v>25978.776190476154</v>
      </c>
      <c r="L89" s="148">
        <f t="shared" si="26"/>
        <v>1333.6499999999996</v>
      </c>
      <c r="M89" s="148">
        <f>SUM(M90:M93)</f>
        <v>25978.776190476154</v>
      </c>
      <c r="N89" s="148">
        <f>SUM(N90:N93)</f>
        <v>9184.5500000000011</v>
      </c>
      <c r="O89" s="148">
        <f t="shared" si="26"/>
        <v>25978.776190476154</v>
      </c>
      <c r="P89" s="148">
        <f t="shared" si="26"/>
        <v>45020</v>
      </c>
      <c r="Q89" s="148">
        <f t="shared" si="26"/>
        <v>25978.776190476154</v>
      </c>
      <c r="R89" s="148">
        <f t="shared" si="26"/>
        <v>7612.7500000000073</v>
      </c>
      <c r="S89" s="148">
        <f t="shared" si="26"/>
        <v>25978.776190476154</v>
      </c>
      <c r="T89" s="148">
        <v>5236.599999999984</v>
      </c>
      <c r="U89" s="148">
        <f t="shared" si="26"/>
        <v>28121.633333333331</v>
      </c>
      <c r="V89" s="148">
        <f t="shared" si="26"/>
        <v>3745.5299999999988</v>
      </c>
      <c r="W89" s="148">
        <f t="shared" si="26"/>
        <v>28121.653333333335</v>
      </c>
      <c r="X89" s="148">
        <f t="shared" si="26"/>
        <v>3655.1999999999971</v>
      </c>
      <c r="Y89" s="148">
        <f t="shared" si="26"/>
        <v>28121.653333333335</v>
      </c>
      <c r="Z89" s="148">
        <f t="shared" si="26"/>
        <v>3631.2800000000134</v>
      </c>
      <c r="AA89" s="148">
        <f t="shared" si="26"/>
        <v>28121.653333333335</v>
      </c>
      <c r="AB89" s="148">
        <f t="shared" si="26"/>
        <v>3554.5999999999913</v>
      </c>
      <c r="AC89" s="148">
        <f t="shared" si="26"/>
        <v>28121.653333333335</v>
      </c>
      <c r="AD89" s="148">
        <f t="shared" si="26"/>
        <v>3950.4799999999959</v>
      </c>
      <c r="AE89" s="148">
        <f t="shared" si="26"/>
        <v>322459.67999999982</v>
      </c>
      <c r="AF89" s="148">
        <f t="shared" si="26"/>
        <v>89613.229999999981</v>
      </c>
    </row>
    <row r="90" spans="1:32" ht="15.75" hidden="1" thickBot="1">
      <c r="A90" s="154">
        <v>530501</v>
      </c>
      <c r="B90" s="155">
        <v>2</v>
      </c>
      <c r="C90" s="156" t="s">
        <v>779</v>
      </c>
      <c r="D90" s="152">
        <v>0</v>
      </c>
      <c r="E90" s="157"/>
      <c r="F90" s="152">
        <v>0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3">
        <v>0</v>
      </c>
      <c r="W90" s="153">
        <v>0</v>
      </c>
      <c r="X90" s="152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  <c r="AE90" s="152">
        <f t="shared" ref="AE90:AF93" si="27">G90+I90+K90+M90+O90+Q90+S90+U90+W90+Y90+AA90+AC90</f>
        <v>0</v>
      </c>
      <c r="AF90" s="152">
        <f t="shared" si="27"/>
        <v>0</v>
      </c>
    </row>
    <row r="91" spans="1:32" ht="15.75" hidden="1" thickBot="1">
      <c r="A91" s="154">
        <v>530502</v>
      </c>
      <c r="B91" s="155">
        <v>2</v>
      </c>
      <c r="C91" s="156" t="s">
        <v>780</v>
      </c>
      <c r="D91" s="152">
        <v>207423.76</v>
      </c>
      <c r="E91" s="157"/>
      <c r="F91" s="152">
        <v>131480.65</v>
      </c>
      <c r="G91" s="153">
        <v>17285.309999999998</v>
      </c>
      <c r="H91" s="153">
        <v>1380.85</v>
      </c>
      <c r="I91" s="153">
        <v>17285.309999999998</v>
      </c>
      <c r="J91" s="153">
        <v>1307.7400000000002</v>
      </c>
      <c r="K91" s="153">
        <v>17285.309999999998</v>
      </c>
      <c r="L91" s="153">
        <v>1333.6499999999996</v>
      </c>
      <c r="M91" s="153">
        <v>17285.309999999998</v>
      </c>
      <c r="N91" s="153">
        <v>9184.5500000000011</v>
      </c>
      <c r="O91" s="153">
        <v>17285.309999999998</v>
      </c>
      <c r="P91" s="153">
        <v>45020</v>
      </c>
      <c r="Q91" s="153">
        <v>17285.309999999998</v>
      </c>
      <c r="R91" s="153">
        <v>7612.7500000000073</v>
      </c>
      <c r="S91" s="153">
        <v>17285.309999999998</v>
      </c>
      <c r="T91" s="153">
        <v>5236.599999999984</v>
      </c>
      <c r="U91" s="153">
        <v>17285.309999999998</v>
      </c>
      <c r="V91" s="153">
        <v>3745.5299999999988</v>
      </c>
      <c r="W91" s="153">
        <v>17285.32</v>
      </c>
      <c r="X91" s="152">
        <v>3655.1999999999971</v>
      </c>
      <c r="Y91" s="153">
        <v>17285.32</v>
      </c>
      <c r="Z91" s="153">
        <v>3631.2800000000134</v>
      </c>
      <c r="AA91" s="153">
        <v>17285.32</v>
      </c>
      <c r="AB91" s="153">
        <v>3554.5999999999913</v>
      </c>
      <c r="AC91" s="153">
        <v>17285.32</v>
      </c>
      <c r="AD91" s="153">
        <v>3950.4799999999959</v>
      </c>
      <c r="AE91" s="152">
        <f t="shared" si="27"/>
        <v>207423.76</v>
      </c>
      <c r="AF91" s="152">
        <f t="shared" si="27"/>
        <v>89613.229999999981</v>
      </c>
    </row>
    <row r="92" spans="1:32" ht="15.75" hidden="1" thickBot="1">
      <c r="A92" s="154">
        <v>530504</v>
      </c>
      <c r="B92" s="155">
        <v>2</v>
      </c>
      <c r="C92" s="156" t="s">
        <v>781</v>
      </c>
      <c r="D92" s="152">
        <v>115.92</v>
      </c>
      <c r="E92" s="157"/>
      <c r="F92" s="152">
        <v>0</v>
      </c>
      <c r="G92" s="153">
        <v>9.66</v>
      </c>
      <c r="H92" s="153">
        <v>0</v>
      </c>
      <c r="I92" s="153">
        <v>9.66</v>
      </c>
      <c r="J92" s="153">
        <v>0</v>
      </c>
      <c r="K92" s="153">
        <v>9.66</v>
      </c>
      <c r="L92" s="153">
        <v>0</v>
      </c>
      <c r="M92" s="153">
        <v>9.66</v>
      </c>
      <c r="N92" s="153">
        <v>0</v>
      </c>
      <c r="O92" s="153">
        <v>9.66</v>
      </c>
      <c r="P92" s="153">
        <v>0</v>
      </c>
      <c r="Q92" s="153">
        <v>9.66</v>
      </c>
      <c r="R92" s="153">
        <v>0</v>
      </c>
      <c r="S92" s="153">
        <v>9.66</v>
      </c>
      <c r="T92" s="153">
        <v>0</v>
      </c>
      <c r="U92" s="153">
        <v>9.66</v>
      </c>
      <c r="V92" s="153">
        <v>0</v>
      </c>
      <c r="W92" s="153">
        <v>9.66</v>
      </c>
      <c r="X92" s="152">
        <v>0</v>
      </c>
      <c r="Y92" s="153">
        <v>9.66</v>
      </c>
      <c r="Z92" s="153">
        <v>0</v>
      </c>
      <c r="AA92" s="153">
        <v>9.66</v>
      </c>
      <c r="AB92" s="153">
        <v>0</v>
      </c>
      <c r="AC92" s="153">
        <v>9.66</v>
      </c>
      <c r="AD92" s="153">
        <v>0</v>
      </c>
      <c r="AE92" s="152">
        <f t="shared" si="27"/>
        <v>115.91999999999997</v>
      </c>
      <c r="AF92" s="152">
        <f t="shared" si="27"/>
        <v>0</v>
      </c>
    </row>
    <row r="93" spans="1:32" ht="15.75" hidden="1" thickBot="1">
      <c r="A93" s="154">
        <v>530517</v>
      </c>
      <c r="B93" s="155">
        <v>2</v>
      </c>
      <c r="C93" s="156" t="s">
        <v>782</v>
      </c>
      <c r="D93" s="152">
        <v>114920</v>
      </c>
      <c r="E93" s="157"/>
      <c r="F93" s="152">
        <v>0</v>
      </c>
      <c r="G93" s="153">
        <v>8683.8061904761562</v>
      </c>
      <c r="H93" s="153">
        <v>0</v>
      </c>
      <c r="I93" s="153">
        <v>8683.8061904761562</v>
      </c>
      <c r="J93" s="153">
        <v>0</v>
      </c>
      <c r="K93" s="153">
        <v>8683.8061904761562</v>
      </c>
      <c r="L93" s="153">
        <v>0</v>
      </c>
      <c r="M93" s="153">
        <v>8683.8061904761562</v>
      </c>
      <c r="N93" s="153">
        <v>0</v>
      </c>
      <c r="O93" s="153">
        <v>8683.8061904761562</v>
      </c>
      <c r="P93" s="153">
        <v>0</v>
      </c>
      <c r="Q93" s="153">
        <v>8683.8061904761562</v>
      </c>
      <c r="R93" s="153">
        <v>0</v>
      </c>
      <c r="S93" s="153">
        <v>8683.8061904761562</v>
      </c>
      <c r="T93" s="153">
        <v>0</v>
      </c>
      <c r="U93" s="153">
        <v>10826.663333333334</v>
      </c>
      <c r="V93" s="153">
        <v>0</v>
      </c>
      <c r="W93" s="153">
        <v>10826.673333333334</v>
      </c>
      <c r="X93" s="152">
        <v>0</v>
      </c>
      <c r="Y93" s="153">
        <v>10826.673333333334</v>
      </c>
      <c r="Z93" s="153">
        <v>0</v>
      </c>
      <c r="AA93" s="153">
        <v>10826.673333333334</v>
      </c>
      <c r="AB93" s="153">
        <v>0</v>
      </c>
      <c r="AC93" s="153">
        <v>10826.673333333334</v>
      </c>
      <c r="AD93" s="153">
        <v>0</v>
      </c>
      <c r="AE93" s="152">
        <f t="shared" si="27"/>
        <v>114919.99999999978</v>
      </c>
      <c r="AF93" s="152">
        <f t="shared" si="27"/>
        <v>0</v>
      </c>
    </row>
    <row r="94" spans="1:32" ht="15.75" hidden="1" thickBot="1">
      <c r="A94" s="145">
        <v>5306</v>
      </c>
      <c r="B94" s="146">
        <v>2</v>
      </c>
      <c r="C94" s="147" t="s">
        <v>783</v>
      </c>
      <c r="D94" s="148">
        <f>SUM(D95:D100)</f>
        <v>465512.77</v>
      </c>
      <c r="E94" s="148"/>
      <c r="F94" s="148">
        <f t="shared" ref="F94:AF94" si="28">SUM(F95:F100)</f>
        <v>206913.23</v>
      </c>
      <c r="G94" s="148">
        <f t="shared" si="28"/>
        <v>99249.475714285683</v>
      </c>
      <c r="H94" s="148">
        <f t="shared" si="28"/>
        <v>616</v>
      </c>
      <c r="I94" s="148">
        <f t="shared" si="28"/>
        <v>102761.17</v>
      </c>
      <c r="J94" s="148">
        <f t="shared" si="28"/>
        <v>308</v>
      </c>
      <c r="K94" s="148">
        <f t="shared" si="28"/>
        <v>68664.929999999978</v>
      </c>
      <c r="L94" s="148">
        <f t="shared" si="28"/>
        <v>308</v>
      </c>
      <c r="M94" s="148">
        <f>SUM(M95:M100)</f>
        <v>93241.17</v>
      </c>
      <c r="N94" s="148">
        <f>SUM(N95:N100)</f>
        <v>1302.56</v>
      </c>
      <c r="O94" s="148">
        <f t="shared" si="28"/>
        <v>39348.929999999986</v>
      </c>
      <c r="P94" s="148">
        <f t="shared" si="28"/>
        <v>2555.8399999999997</v>
      </c>
      <c r="Q94" s="148">
        <f t="shared" si="28"/>
        <v>10984.929999999984</v>
      </c>
      <c r="R94" s="148">
        <f t="shared" si="28"/>
        <v>308</v>
      </c>
      <c r="S94" s="148">
        <f t="shared" si="28"/>
        <v>18181.189999999984</v>
      </c>
      <c r="T94" s="148">
        <v>308</v>
      </c>
      <c r="U94" s="148">
        <f t="shared" si="28"/>
        <v>5944.929999999983</v>
      </c>
      <c r="V94" s="148">
        <f t="shared" si="28"/>
        <v>28224</v>
      </c>
      <c r="W94" s="148">
        <f t="shared" si="28"/>
        <v>5944.9399999999832</v>
      </c>
      <c r="X94" s="148">
        <f t="shared" si="28"/>
        <v>0</v>
      </c>
      <c r="Y94" s="148">
        <f t="shared" si="28"/>
        <v>8181.219999999983</v>
      </c>
      <c r="Z94" s="148">
        <f t="shared" si="28"/>
        <v>0</v>
      </c>
      <c r="AA94" s="148">
        <f t="shared" si="28"/>
        <v>5944.9399999999832</v>
      </c>
      <c r="AB94" s="148">
        <f t="shared" si="28"/>
        <v>0</v>
      </c>
      <c r="AC94" s="148">
        <f t="shared" si="28"/>
        <v>7064.9399999999832</v>
      </c>
      <c r="AD94" s="148">
        <f t="shared" si="28"/>
        <v>0</v>
      </c>
      <c r="AE94" s="148">
        <f t="shared" si="28"/>
        <v>465512.76571428537</v>
      </c>
      <c r="AF94" s="148">
        <f t="shared" si="28"/>
        <v>33930.400000000001</v>
      </c>
    </row>
    <row r="95" spans="1:32" ht="15.75" hidden="1" thickBot="1">
      <c r="A95" s="154">
        <v>530601</v>
      </c>
      <c r="B95" s="155">
        <v>2</v>
      </c>
      <c r="C95" s="156" t="s">
        <v>784</v>
      </c>
      <c r="D95" s="152">
        <v>252163.49000000002</v>
      </c>
      <c r="E95" s="157"/>
      <c r="F95" s="152">
        <v>114763.59999999999</v>
      </c>
      <c r="G95" s="153">
        <v>58099.21904761903</v>
      </c>
      <c r="H95" s="153">
        <v>616</v>
      </c>
      <c r="I95" s="153">
        <v>56434.933333333334</v>
      </c>
      <c r="J95" s="153">
        <v>308</v>
      </c>
      <c r="K95" s="153">
        <v>63154.933333333334</v>
      </c>
      <c r="L95" s="153">
        <v>308</v>
      </c>
      <c r="M95" s="153">
        <v>64834.933333333334</v>
      </c>
      <c r="N95" s="153">
        <v>1302.56</v>
      </c>
      <c r="O95" s="153">
        <v>434.93333333333334</v>
      </c>
      <c r="P95" s="153">
        <v>2555.8399999999997</v>
      </c>
      <c r="Q95" s="153">
        <v>5474.9333333333334</v>
      </c>
      <c r="R95" s="153">
        <v>308</v>
      </c>
      <c r="S95" s="153">
        <v>434.93333333333334</v>
      </c>
      <c r="T95" s="153">
        <v>308</v>
      </c>
      <c r="U95" s="153">
        <v>434.93333333333334</v>
      </c>
      <c r="V95" s="153">
        <v>28224</v>
      </c>
      <c r="W95" s="153">
        <v>434.93333333333334</v>
      </c>
      <c r="X95" s="152">
        <v>0</v>
      </c>
      <c r="Y95" s="153">
        <v>434.93333333333334</v>
      </c>
      <c r="Z95" s="153">
        <v>0</v>
      </c>
      <c r="AA95" s="153">
        <v>434.93333333333334</v>
      </c>
      <c r="AB95" s="153">
        <v>0</v>
      </c>
      <c r="AC95" s="153">
        <v>1554.9333333333334</v>
      </c>
      <c r="AD95" s="153">
        <v>0</v>
      </c>
      <c r="AE95" s="152">
        <f t="shared" ref="AE95:AF100" si="29">G95+I95+K95+M95+O95+Q95+S95+U95+W95+Y95+AA95+AC95</f>
        <v>252163.48571428558</v>
      </c>
      <c r="AF95" s="152">
        <f t="shared" si="29"/>
        <v>33930.400000000001</v>
      </c>
    </row>
    <row r="96" spans="1:32" ht="15.75" hidden="1" thickBot="1">
      <c r="A96" s="154">
        <v>530602</v>
      </c>
      <c r="B96" s="155">
        <v>2</v>
      </c>
      <c r="C96" s="156" t="s">
        <v>785</v>
      </c>
      <c r="D96" s="152">
        <v>63712.480000000003</v>
      </c>
      <c r="E96" s="157"/>
      <c r="F96" s="152">
        <v>40954.03</v>
      </c>
      <c r="G96" s="153">
        <v>0</v>
      </c>
      <c r="H96" s="153">
        <v>0</v>
      </c>
      <c r="I96" s="153">
        <v>40816.240000000005</v>
      </c>
      <c r="J96" s="153">
        <v>0</v>
      </c>
      <c r="K96" s="153">
        <v>0</v>
      </c>
      <c r="L96" s="153">
        <v>0</v>
      </c>
      <c r="M96" s="153">
        <v>22896.240000000002</v>
      </c>
      <c r="N96" s="153">
        <v>0</v>
      </c>
      <c r="O96" s="153">
        <v>0</v>
      </c>
      <c r="P96" s="153">
        <v>0</v>
      </c>
      <c r="Q96" s="153">
        <v>0</v>
      </c>
      <c r="R96" s="153">
        <v>0</v>
      </c>
      <c r="S96" s="153">
        <v>0</v>
      </c>
      <c r="T96" s="153">
        <v>0</v>
      </c>
      <c r="U96" s="153">
        <v>0</v>
      </c>
      <c r="V96" s="153">
        <v>0</v>
      </c>
      <c r="W96" s="153">
        <v>0</v>
      </c>
      <c r="X96" s="152">
        <v>0</v>
      </c>
      <c r="Y96" s="153">
        <v>0</v>
      </c>
      <c r="Z96" s="153">
        <v>0</v>
      </c>
      <c r="AA96" s="153">
        <v>0</v>
      </c>
      <c r="AB96" s="153">
        <v>0</v>
      </c>
      <c r="AC96" s="153">
        <v>0</v>
      </c>
      <c r="AD96" s="153">
        <v>0</v>
      </c>
      <c r="AE96" s="152">
        <f t="shared" si="29"/>
        <v>63712.48000000001</v>
      </c>
      <c r="AF96" s="152">
        <f t="shared" si="29"/>
        <v>0</v>
      </c>
    </row>
    <row r="97" spans="1:32" ht="15.75" hidden="1" thickBot="1">
      <c r="A97" s="154">
        <v>530603</v>
      </c>
      <c r="B97" s="155">
        <v>2</v>
      </c>
      <c r="C97" s="156" t="s">
        <v>786</v>
      </c>
      <c r="D97" s="152">
        <v>65000</v>
      </c>
      <c r="E97" s="157"/>
      <c r="F97" s="152">
        <v>15000</v>
      </c>
      <c r="G97" s="153">
        <v>5416.6666666666497</v>
      </c>
      <c r="H97" s="153">
        <v>0</v>
      </c>
      <c r="I97" s="153">
        <v>5416.6666666666497</v>
      </c>
      <c r="J97" s="153">
        <v>0</v>
      </c>
      <c r="K97" s="153">
        <v>5416.6666666666497</v>
      </c>
      <c r="L97" s="153">
        <v>0</v>
      </c>
      <c r="M97" s="153">
        <v>5416.6666666666497</v>
      </c>
      <c r="N97" s="153">
        <v>0</v>
      </c>
      <c r="O97" s="153">
        <v>5416.6666666666497</v>
      </c>
      <c r="P97" s="153">
        <v>0</v>
      </c>
      <c r="Q97" s="153">
        <v>5416.6666666666497</v>
      </c>
      <c r="R97" s="153">
        <v>0</v>
      </c>
      <c r="S97" s="153">
        <v>5416.6666666666497</v>
      </c>
      <c r="T97" s="153">
        <v>0</v>
      </c>
      <c r="U97" s="153">
        <v>5416.6666666666497</v>
      </c>
      <c r="V97" s="153">
        <v>0</v>
      </c>
      <c r="W97" s="153">
        <v>5416.6666666666497</v>
      </c>
      <c r="X97" s="152">
        <v>0</v>
      </c>
      <c r="Y97" s="153">
        <v>5416.6666666666497</v>
      </c>
      <c r="Z97" s="153">
        <v>0</v>
      </c>
      <c r="AA97" s="153">
        <v>5416.6666666666497</v>
      </c>
      <c r="AB97" s="153">
        <v>0</v>
      </c>
      <c r="AC97" s="153">
        <v>5416.6666666666497</v>
      </c>
      <c r="AD97" s="153">
        <v>0</v>
      </c>
      <c r="AE97" s="152">
        <f t="shared" si="29"/>
        <v>64999.999999999796</v>
      </c>
      <c r="AF97" s="152">
        <f t="shared" si="29"/>
        <v>0</v>
      </c>
    </row>
    <row r="98" spans="1:32" ht="15.75" hidden="1" thickBot="1">
      <c r="A98" s="154">
        <v>530604</v>
      </c>
      <c r="B98" s="155">
        <v>2</v>
      </c>
      <c r="C98" s="156" t="s">
        <v>787</v>
      </c>
      <c r="D98" s="152">
        <v>0</v>
      </c>
      <c r="E98" s="157"/>
      <c r="F98" s="152">
        <v>0</v>
      </c>
      <c r="G98" s="153">
        <v>0</v>
      </c>
      <c r="H98" s="153">
        <v>0</v>
      </c>
      <c r="I98" s="153">
        <v>0</v>
      </c>
      <c r="J98" s="153">
        <v>0</v>
      </c>
      <c r="K98" s="153">
        <v>0</v>
      </c>
      <c r="L98" s="153">
        <v>0</v>
      </c>
      <c r="M98" s="153">
        <v>0</v>
      </c>
      <c r="N98" s="153">
        <v>0</v>
      </c>
      <c r="O98" s="153">
        <v>0</v>
      </c>
      <c r="P98" s="153">
        <v>0</v>
      </c>
      <c r="Q98" s="153">
        <v>0</v>
      </c>
      <c r="R98" s="153">
        <v>0</v>
      </c>
      <c r="S98" s="153">
        <v>0</v>
      </c>
      <c r="T98" s="153">
        <v>0</v>
      </c>
      <c r="U98" s="153">
        <v>0</v>
      </c>
      <c r="V98" s="153">
        <v>0</v>
      </c>
      <c r="W98" s="153">
        <v>0</v>
      </c>
      <c r="X98" s="152">
        <v>0</v>
      </c>
      <c r="Y98" s="153">
        <v>0</v>
      </c>
      <c r="Z98" s="153">
        <v>0</v>
      </c>
      <c r="AA98" s="153">
        <v>0</v>
      </c>
      <c r="AB98" s="153">
        <v>0</v>
      </c>
      <c r="AC98" s="153">
        <v>0</v>
      </c>
      <c r="AD98" s="153">
        <v>0</v>
      </c>
      <c r="AE98" s="152">
        <f t="shared" si="29"/>
        <v>0</v>
      </c>
      <c r="AF98" s="152">
        <f t="shared" si="29"/>
        <v>0</v>
      </c>
    </row>
    <row r="99" spans="1:32" ht="15.75" hidden="1" thickBot="1">
      <c r="A99" s="154">
        <v>530605</v>
      </c>
      <c r="B99" s="155">
        <v>2</v>
      </c>
      <c r="C99" s="156" t="s">
        <v>788</v>
      </c>
      <c r="D99" s="152">
        <v>84636.800000000003</v>
      </c>
      <c r="E99" s="157"/>
      <c r="F99" s="152">
        <v>36195.599999999999</v>
      </c>
      <c r="G99" s="153">
        <v>35733.589999999997</v>
      </c>
      <c r="H99" s="153">
        <v>0</v>
      </c>
      <c r="I99" s="153">
        <v>93.33</v>
      </c>
      <c r="J99" s="153">
        <v>0</v>
      </c>
      <c r="K99" s="153">
        <v>93.33</v>
      </c>
      <c r="L99" s="153">
        <v>0</v>
      </c>
      <c r="M99" s="153">
        <v>93.33</v>
      </c>
      <c r="N99" s="153">
        <v>0</v>
      </c>
      <c r="O99" s="153">
        <v>33497.33</v>
      </c>
      <c r="P99" s="153">
        <v>0</v>
      </c>
      <c r="Q99" s="153">
        <v>93.33</v>
      </c>
      <c r="R99" s="153">
        <v>0</v>
      </c>
      <c r="S99" s="153">
        <v>12329.59</v>
      </c>
      <c r="T99" s="153">
        <v>0</v>
      </c>
      <c r="U99" s="153">
        <v>93.33</v>
      </c>
      <c r="V99" s="153">
        <v>0</v>
      </c>
      <c r="W99" s="153">
        <v>93.34</v>
      </c>
      <c r="X99" s="152">
        <v>0</v>
      </c>
      <c r="Y99" s="153">
        <v>2329.6200000000003</v>
      </c>
      <c r="Z99" s="153">
        <v>0</v>
      </c>
      <c r="AA99" s="153">
        <v>93.34</v>
      </c>
      <c r="AB99" s="153">
        <v>0</v>
      </c>
      <c r="AC99" s="153">
        <v>93.34</v>
      </c>
      <c r="AD99" s="153">
        <v>0</v>
      </c>
      <c r="AE99" s="152">
        <f t="shared" si="29"/>
        <v>84636.799999999988</v>
      </c>
      <c r="AF99" s="152">
        <f t="shared" si="29"/>
        <v>0</v>
      </c>
    </row>
    <row r="100" spans="1:32" ht="15.75" hidden="1" thickBot="1">
      <c r="A100" s="154">
        <v>530606</v>
      </c>
      <c r="B100" s="155">
        <v>2</v>
      </c>
      <c r="C100" s="156" t="s">
        <v>789</v>
      </c>
      <c r="D100" s="152">
        <v>0</v>
      </c>
      <c r="E100" s="157"/>
      <c r="F100" s="152">
        <v>0</v>
      </c>
      <c r="G100" s="153">
        <v>0</v>
      </c>
      <c r="H100" s="153">
        <v>0</v>
      </c>
      <c r="I100" s="153">
        <v>0</v>
      </c>
      <c r="J100" s="153">
        <v>0</v>
      </c>
      <c r="K100" s="153">
        <v>0</v>
      </c>
      <c r="L100" s="153">
        <v>0</v>
      </c>
      <c r="M100" s="153">
        <v>0</v>
      </c>
      <c r="N100" s="153">
        <v>0</v>
      </c>
      <c r="O100" s="153">
        <v>0</v>
      </c>
      <c r="P100" s="153">
        <v>0</v>
      </c>
      <c r="Q100" s="153">
        <v>0</v>
      </c>
      <c r="R100" s="153">
        <v>0</v>
      </c>
      <c r="S100" s="153">
        <v>0</v>
      </c>
      <c r="T100" s="153">
        <v>0</v>
      </c>
      <c r="U100" s="153">
        <v>0</v>
      </c>
      <c r="V100" s="153">
        <v>0</v>
      </c>
      <c r="W100" s="153">
        <v>0</v>
      </c>
      <c r="X100" s="152">
        <v>0</v>
      </c>
      <c r="Y100" s="153">
        <v>0</v>
      </c>
      <c r="Z100" s="153">
        <v>0</v>
      </c>
      <c r="AA100" s="153">
        <v>0</v>
      </c>
      <c r="AB100" s="153">
        <v>0</v>
      </c>
      <c r="AC100" s="153">
        <v>0</v>
      </c>
      <c r="AD100" s="153">
        <v>0</v>
      </c>
      <c r="AE100" s="152">
        <f t="shared" si="29"/>
        <v>0</v>
      </c>
      <c r="AF100" s="152">
        <f t="shared" si="29"/>
        <v>0</v>
      </c>
    </row>
    <row r="101" spans="1:32" ht="15.75" hidden="1" thickBot="1">
      <c r="A101" s="145">
        <v>5307</v>
      </c>
      <c r="B101" s="146">
        <v>2</v>
      </c>
      <c r="C101" s="147" t="s">
        <v>790</v>
      </c>
      <c r="D101" s="148">
        <f>SUM(D102:D105)</f>
        <v>1932342.4100000001</v>
      </c>
      <c r="E101" s="148"/>
      <c r="F101" s="148">
        <f t="shared" ref="F101:AF101" si="30">SUM(F102:F105)</f>
        <v>778556.40999999992</v>
      </c>
      <c r="G101" s="148">
        <f t="shared" si="30"/>
        <v>254645.32666666666</v>
      </c>
      <c r="H101" s="148">
        <f t="shared" si="30"/>
        <v>0</v>
      </c>
      <c r="I101" s="148">
        <f t="shared" si="30"/>
        <v>102783.99333333335</v>
      </c>
      <c r="J101" s="148">
        <f t="shared" si="30"/>
        <v>1413.26</v>
      </c>
      <c r="K101" s="148">
        <f t="shared" si="30"/>
        <v>79627.993333333332</v>
      </c>
      <c r="L101" s="148">
        <f t="shared" si="30"/>
        <v>3045.2799999999997</v>
      </c>
      <c r="M101" s="148">
        <f t="shared" si="30"/>
        <v>242299.03333333333</v>
      </c>
      <c r="N101" s="148">
        <f t="shared" si="30"/>
        <v>0</v>
      </c>
      <c r="O101" s="148">
        <f t="shared" si="30"/>
        <v>235100.79333333333</v>
      </c>
      <c r="P101" s="148">
        <f t="shared" si="30"/>
        <v>31158.400000000005</v>
      </c>
      <c r="Q101" s="148">
        <f t="shared" si="30"/>
        <v>115879.03333333334</v>
      </c>
      <c r="R101" s="148">
        <f t="shared" si="30"/>
        <v>9061.9199999999946</v>
      </c>
      <c r="S101" s="148">
        <f t="shared" si="30"/>
        <v>111529.70000000001</v>
      </c>
      <c r="T101" s="148">
        <v>67292.789999999994</v>
      </c>
      <c r="U101" s="148">
        <f t="shared" si="30"/>
        <v>266939.03333333333</v>
      </c>
      <c r="V101" s="148">
        <f t="shared" si="30"/>
        <v>46035.799999999981</v>
      </c>
      <c r="W101" s="148">
        <f t="shared" si="30"/>
        <v>14861.973333333333</v>
      </c>
      <c r="X101" s="148">
        <f t="shared" si="30"/>
        <v>7728.0000000000009</v>
      </c>
      <c r="Y101" s="148">
        <f t="shared" si="30"/>
        <v>42766.399999999994</v>
      </c>
      <c r="Z101" s="148">
        <f t="shared" si="30"/>
        <v>31328.080000000016</v>
      </c>
      <c r="AA101" s="148">
        <f t="shared" si="30"/>
        <v>383632.48639999999</v>
      </c>
      <c r="AB101" s="148">
        <f t="shared" si="30"/>
        <v>5845.039999999979</v>
      </c>
      <c r="AC101" s="148">
        <f t="shared" si="30"/>
        <v>15076.64</v>
      </c>
      <c r="AD101" s="148">
        <f t="shared" si="30"/>
        <v>38776.570000000051</v>
      </c>
      <c r="AE101" s="148">
        <f t="shared" si="30"/>
        <v>1865142.4063999997</v>
      </c>
      <c r="AF101" s="148">
        <f t="shared" si="30"/>
        <v>241685.14000000004</v>
      </c>
    </row>
    <row r="102" spans="1:32" ht="15.75" hidden="1" thickBot="1">
      <c r="A102" s="154">
        <v>530701</v>
      </c>
      <c r="B102" s="155">
        <v>2</v>
      </c>
      <c r="C102" s="156" t="s">
        <v>791</v>
      </c>
      <c r="D102" s="152">
        <v>0</v>
      </c>
      <c r="E102" s="157"/>
      <c r="F102" s="152">
        <v>10600</v>
      </c>
      <c r="G102" s="153">
        <v>0</v>
      </c>
      <c r="H102" s="153">
        <v>0</v>
      </c>
      <c r="I102" s="153">
        <v>0</v>
      </c>
      <c r="J102" s="153">
        <v>0</v>
      </c>
      <c r="K102" s="153">
        <v>0</v>
      </c>
      <c r="L102" s="153">
        <v>0</v>
      </c>
      <c r="M102" s="153">
        <v>0</v>
      </c>
      <c r="N102" s="153">
        <v>0</v>
      </c>
      <c r="O102" s="153">
        <v>0</v>
      </c>
      <c r="P102" s="153">
        <v>0</v>
      </c>
      <c r="Q102" s="153">
        <v>0</v>
      </c>
      <c r="R102" s="153">
        <v>0</v>
      </c>
      <c r="S102" s="153">
        <v>0</v>
      </c>
      <c r="T102" s="153">
        <v>5600</v>
      </c>
      <c r="U102" s="153">
        <v>0</v>
      </c>
      <c r="V102" s="153">
        <v>0</v>
      </c>
      <c r="W102" s="153">
        <v>0</v>
      </c>
      <c r="X102" s="152">
        <v>0</v>
      </c>
      <c r="Y102" s="153">
        <v>0</v>
      </c>
      <c r="Z102" s="153">
        <v>0</v>
      </c>
      <c r="AA102" s="153">
        <v>0</v>
      </c>
      <c r="AB102" s="153">
        <v>0</v>
      </c>
      <c r="AC102" s="153">
        <v>0</v>
      </c>
      <c r="AD102" s="153">
        <v>0</v>
      </c>
      <c r="AE102" s="152">
        <f t="shared" ref="AE102:AF105" si="31">G102+I102+K102+M102+O102+Q102+S102+U102+W102+Y102+AA102+AC102</f>
        <v>0</v>
      </c>
      <c r="AF102" s="152">
        <f t="shared" si="31"/>
        <v>5600</v>
      </c>
    </row>
    <row r="103" spans="1:32" ht="15.75" hidden="1" thickBot="1">
      <c r="A103" s="154">
        <v>530702</v>
      </c>
      <c r="B103" s="155">
        <v>2</v>
      </c>
      <c r="C103" s="156" t="s">
        <v>792</v>
      </c>
      <c r="D103" s="152">
        <v>898302.41</v>
      </c>
      <c r="E103" s="157"/>
      <c r="F103" s="152">
        <v>498884.41</v>
      </c>
      <c r="G103" s="153">
        <v>199886.66</v>
      </c>
      <c r="H103" s="153">
        <v>0</v>
      </c>
      <c r="I103" s="153">
        <v>28229.326666666668</v>
      </c>
      <c r="J103" s="153">
        <v>1413.26</v>
      </c>
      <c r="K103" s="153">
        <v>78629.32666666666</v>
      </c>
      <c r="L103" s="153">
        <v>1113.28</v>
      </c>
      <c r="M103" s="153">
        <v>107544.36666666667</v>
      </c>
      <c r="N103" s="153">
        <v>0</v>
      </c>
      <c r="O103" s="153">
        <v>55742.126666666663</v>
      </c>
      <c r="P103" s="153">
        <v>31158.400000000005</v>
      </c>
      <c r="Q103" s="153">
        <v>14724.366666666667</v>
      </c>
      <c r="R103" s="153">
        <v>9061.9199999999946</v>
      </c>
      <c r="S103" s="153">
        <v>15331.033333333333</v>
      </c>
      <c r="T103" s="153">
        <v>60192</v>
      </c>
      <c r="U103" s="153">
        <v>18784.366666666669</v>
      </c>
      <c r="V103" s="153">
        <v>41707.25999999998</v>
      </c>
      <c r="W103" s="153">
        <v>13863.306666666667</v>
      </c>
      <c r="X103" s="152">
        <v>0</v>
      </c>
      <c r="Y103" s="153">
        <v>42411.73333333333</v>
      </c>
      <c r="Z103" s="153">
        <v>30684.080000000016</v>
      </c>
      <c r="AA103" s="153">
        <v>308433.81973333331</v>
      </c>
      <c r="AB103" s="153">
        <v>4921.039999999979</v>
      </c>
      <c r="AC103" s="153">
        <v>14721.973333333333</v>
      </c>
      <c r="AD103" s="153">
        <v>31238.96000000005</v>
      </c>
      <c r="AE103" s="152">
        <f t="shared" si="31"/>
        <v>898302.40639999998</v>
      </c>
      <c r="AF103" s="152">
        <f t="shared" si="31"/>
        <v>211490.20000000004</v>
      </c>
    </row>
    <row r="104" spans="1:32" ht="15.75" hidden="1" thickBot="1">
      <c r="A104" s="154">
        <v>530703</v>
      </c>
      <c r="B104" s="155">
        <v>2</v>
      </c>
      <c r="C104" s="156" t="s">
        <v>793</v>
      </c>
      <c r="D104" s="152">
        <v>67200</v>
      </c>
      <c r="E104" s="157"/>
      <c r="F104" s="152">
        <v>67200</v>
      </c>
      <c r="G104" s="153">
        <v>0</v>
      </c>
      <c r="H104" s="153">
        <v>0</v>
      </c>
      <c r="I104" s="153">
        <v>0</v>
      </c>
      <c r="J104" s="153">
        <v>0</v>
      </c>
      <c r="K104" s="153">
        <v>0</v>
      </c>
      <c r="L104" s="153">
        <v>0</v>
      </c>
      <c r="M104" s="153">
        <v>0</v>
      </c>
      <c r="N104" s="153">
        <v>0</v>
      </c>
      <c r="O104" s="153">
        <v>0</v>
      </c>
      <c r="P104" s="153">
        <v>0</v>
      </c>
      <c r="Q104" s="153">
        <v>0</v>
      </c>
      <c r="R104" s="153">
        <v>0</v>
      </c>
      <c r="S104" s="153">
        <v>0</v>
      </c>
      <c r="T104" s="153">
        <v>0</v>
      </c>
      <c r="U104" s="153">
        <v>0</v>
      </c>
      <c r="V104" s="153">
        <v>4328.54</v>
      </c>
      <c r="W104" s="153">
        <v>0</v>
      </c>
      <c r="X104" s="152">
        <v>0</v>
      </c>
      <c r="Y104" s="153">
        <v>0</v>
      </c>
      <c r="Z104" s="153">
        <v>0</v>
      </c>
      <c r="AA104" s="153">
        <v>0</v>
      </c>
      <c r="AB104" s="153">
        <v>0</v>
      </c>
      <c r="AC104" s="153">
        <v>0</v>
      </c>
      <c r="AD104" s="153">
        <v>0</v>
      </c>
      <c r="AE104" s="152">
        <f t="shared" si="31"/>
        <v>0</v>
      </c>
      <c r="AF104" s="152">
        <f t="shared" si="31"/>
        <v>4328.54</v>
      </c>
    </row>
    <row r="105" spans="1:32" ht="15.75" hidden="1" thickBot="1">
      <c r="A105" s="154">
        <v>530704</v>
      </c>
      <c r="B105" s="155">
        <v>2</v>
      </c>
      <c r="C105" s="156" t="s">
        <v>794</v>
      </c>
      <c r="D105" s="152">
        <v>966840</v>
      </c>
      <c r="E105" s="157"/>
      <c r="F105" s="152">
        <v>201872</v>
      </c>
      <c r="G105" s="153">
        <v>54758.666666666672</v>
      </c>
      <c r="H105" s="153">
        <v>0</v>
      </c>
      <c r="I105" s="153">
        <v>74554.666666666672</v>
      </c>
      <c r="J105" s="153">
        <v>0</v>
      </c>
      <c r="K105" s="153">
        <v>998.66666666666674</v>
      </c>
      <c r="L105" s="153">
        <v>1932</v>
      </c>
      <c r="M105" s="153">
        <v>134754.66666666666</v>
      </c>
      <c r="N105" s="153">
        <v>0</v>
      </c>
      <c r="O105" s="153">
        <v>179358.66666666669</v>
      </c>
      <c r="P105" s="153">
        <v>0</v>
      </c>
      <c r="Q105" s="153">
        <v>101154.66666666667</v>
      </c>
      <c r="R105" s="153">
        <v>0</v>
      </c>
      <c r="S105" s="153">
        <v>96198.666666666672</v>
      </c>
      <c r="T105" s="153">
        <v>1500.79</v>
      </c>
      <c r="U105" s="153">
        <v>248154.66666666666</v>
      </c>
      <c r="V105" s="153">
        <v>0</v>
      </c>
      <c r="W105" s="153">
        <v>998.66666666666674</v>
      </c>
      <c r="X105" s="152">
        <v>7728.0000000000009</v>
      </c>
      <c r="Y105" s="153">
        <v>354.66666666666669</v>
      </c>
      <c r="Z105" s="153">
        <v>644</v>
      </c>
      <c r="AA105" s="153">
        <v>75198.666666666672</v>
      </c>
      <c r="AB105" s="153">
        <v>924</v>
      </c>
      <c r="AC105" s="153">
        <v>354.66666666666669</v>
      </c>
      <c r="AD105" s="153">
        <v>7537.6099999999969</v>
      </c>
      <c r="AE105" s="152">
        <f t="shared" si="31"/>
        <v>966839.99999999977</v>
      </c>
      <c r="AF105" s="152">
        <f t="shared" si="31"/>
        <v>20266.399999999998</v>
      </c>
    </row>
    <row r="106" spans="1:32" ht="15.75" hidden="1" thickBot="1">
      <c r="A106" s="145">
        <v>5308</v>
      </c>
      <c r="B106" s="146">
        <v>2</v>
      </c>
      <c r="C106" s="147" t="s">
        <v>795</v>
      </c>
      <c r="D106" s="148">
        <f>SUM(D107:D120)</f>
        <v>904412.8</v>
      </c>
      <c r="E106" s="148"/>
      <c r="F106" s="148">
        <f t="shared" ref="F106:AF106" si="32">SUM(F107:F120)</f>
        <v>653981.27</v>
      </c>
      <c r="G106" s="148">
        <f t="shared" si="32"/>
        <v>139142.42101333334</v>
      </c>
      <c r="H106" s="148">
        <f t="shared" si="32"/>
        <v>4295.3599999999997</v>
      </c>
      <c r="I106" s="148">
        <f t="shared" si="32"/>
        <v>55898.821813333343</v>
      </c>
      <c r="J106" s="148">
        <f t="shared" si="32"/>
        <v>6328.8</v>
      </c>
      <c r="K106" s="148">
        <f t="shared" si="32"/>
        <v>85605.379453440008</v>
      </c>
      <c r="L106" s="148">
        <f t="shared" si="32"/>
        <v>6781.0900000000029</v>
      </c>
      <c r="M106" s="148">
        <f t="shared" si="32"/>
        <v>117750.82181333336</v>
      </c>
      <c r="N106" s="148">
        <f t="shared" si="32"/>
        <v>15315.460000000001</v>
      </c>
      <c r="O106" s="148">
        <f t="shared" si="32"/>
        <v>84084.059466666673</v>
      </c>
      <c r="P106" s="148">
        <f t="shared" si="32"/>
        <v>6817.1799999999985</v>
      </c>
      <c r="Q106" s="148">
        <f t="shared" si="32"/>
        <v>50119.33071185842</v>
      </c>
      <c r="R106" s="148">
        <f t="shared" si="32"/>
        <v>42472.06</v>
      </c>
      <c r="S106" s="148">
        <f t="shared" si="32"/>
        <v>51279.25946666667</v>
      </c>
      <c r="T106" s="148">
        <v>8014.5699999999979</v>
      </c>
      <c r="U106" s="148">
        <f t="shared" si="32"/>
        <v>91186.19855800907</v>
      </c>
      <c r="V106" s="148">
        <f t="shared" si="32"/>
        <v>22518.009999999995</v>
      </c>
      <c r="W106" s="148">
        <f t="shared" si="32"/>
        <v>83006.859066666657</v>
      </c>
      <c r="X106" s="148">
        <f t="shared" si="32"/>
        <v>15470.650000000001</v>
      </c>
      <c r="Y106" s="148">
        <f t="shared" si="32"/>
        <v>53441.016666666663</v>
      </c>
      <c r="Z106" s="148">
        <f t="shared" si="32"/>
        <v>16143.670000000009</v>
      </c>
      <c r="AA106" s="148">
        <f t="shared" si="32"/>
        <v>12849.316666666668</v>
      </c>
      <c r="AB106" s="148">
        <f t="shared" si="32"/>
        <v>4932.2299999999987</v>
      </c>
      <c r="AC106" s="148">
        <f t="shared" si="32"/>
        <v>12849.316666666668</v>
      </c>
      <c r="AD106" s="148">
        <f t="shared" si="32"/>
        <v>20423.859999999982</v>
      </c>
      <c r="AE106" s="148">
        <f t="shared" si="32"/>
        <v>837212.8013633074</v>
      </c>
      <c r="AF106" s="148">
        <f t="shared" si="32"/>
        <v>169512.93999999997</v>
      </c>
    </row>
    <row r="107" spans="1:32" ht="15.75" hidden="1" thickBot="1">
      <c r="A107" s="154">
        <v>530801</v>
      </c>
      <c r="B107" s="155">
        <v>2</v>
      </c>
      <c r="C107" s="156" t="s">
        <v>796</v>
      </c>
      <c r="D107" s="152">
        <v>12728.210000000001</v>
      </c>
      <c r="E107" s="157"/>
      <c r="F107" s="152">
        <v>13626.12</v>
      </c>
      <c r="G107" s="153">
        <v>1897.6072800000002</v>
      </c>
      <c r="H107" s="153">
        <v>207.5</v>
      </c>
      <c r="I107" s="153">
        <v>1248.0072800000003</v>
      </c>
      <c r="J107" s="153">
        <v>1651.4299999999998</v>
      </c>
      <c r="K107" s="153">
        <v>1248.0072800000003</v>
      </c>
      <c r="L107" s="153">
        <v>2363.8000000000006</v>
      </c>
      <c r="M107" s="153">
        <v>1248.0072800000003</v>
      </c>
      <c r="N107" s="153">
        <v>210.46000000000095</v>
      </c>
      <c r="O107" s="153">
        <v>1249.2357333333334</v>
      </c>
      <c r="P107" s="153">
        <v>1653.2799999999993</v>
      </c>
      <c r="Q107" s="153">
        <v>1249.2357333333334</v>
      </c>
      <c r="R107" s="153">
        <v>866.89999999999964</v>
      </c>
      <c r="S107" s="153">
        <v>1484.4357333333335</v>
      </c>
      <c r="T107" s="153">
        <v>44.959999999999127</v>
      </c>
      <c r="U107" s="153">
        <v>1249.2357333333334</v>
      </c>
      <c r="V107" s="153">
        <v>705.47999999999956</v>
      </c>
      <c r="W107" s="153">
        <v>1249.2357333333334</v>
      </c>
      <c r="X107" s="152">
        <v>1798.2300000000009</v>
      </c>
      <c r="Y107" s="153">
        <v>201.73333333333335</v>
      </c>
      <c r="Z107" s="153">
        <v>910.65999999999985</v>
      </c>
      <c r="AA107" s="153">
        <v>201.73333333333335</v>
      </c>
      <c r="AB107" s="153">
        <v>0</v>
      </c>
      <c r="AC107" s="153">
        <v>201.73333333333335</v>
      </c>
      <c r="AD107" s="153">
        <v>1414.5699999999983</v>
      </c>
      <c r="AE107" s="152">
        <f t="shared" ref="AE107:AF120" si="33">G107+I107+K107+M107+O107+Q107+S107+U107+W107+Y107+AA107+AC107</f>
        <v>12728.207786666668</v>
      </c>
      <c r="AF107" s="152">
        <f t="shared" si="33"/>
        <v>11827.269999999999</v>
      </c>
    </row>
    <row r="108" spans="1:32" ht="15.75" hidden="1" thickBot="1">
      <c r="A108" s="154">
        <v>530802</v>
      </c>
      <c r="B108" s="155">
        <v>2</v>
      </c>
      <c r="C108" s="156" t="s">
        <v>797</v>
      </c>
      <c r="D108" s="152">
        <v>62166.14</v>
      </c>
      <c r="E108" s="157"/>
      <c r="F108" s="152">
        <v>58105.22</v>
      </c>
      <c r="G108" s="153">
        <v>0</v>
      </c>
      <c r="H108" s="153">
        <v>0</v>
      </c>
      <c r="I108" s="153">
        <v>0</v>
      </c>
      <c r="J108" s="153">
        <v>0</v>
      </c>
      <c r="K108" s="153">
        <v>0</v>
      </c>
      <c r="L108" s="153">
        <v>0</v>
      </c>
      <c r="M108" s="153">
        <v>22400.000000000004</v>
      </c>
      <c r="N108" s="153">
        <v>0</v>
      </c>
      <c r="O108" s="153">
        <v>0</v>
      </c>
      <c r="P108" s="153">
        <v>0</v>
      </c>
      <c r="Q108" s="153">
        <v>0</v>
      </c>
      <c r="R108" s="153">
        <v>0</v>
      </c>
      <c r="S108" s="153">
        <v>0</v>
      </c>
      <c r="T108" s="153">
        <v>0</v>
      </c>
      <c r="U108" s="153">
        <v>39766.138291342402</v>
      </c>
      <c r="V108" s="153">
        <v>0</v>
      </c>
      <c r="W108" s="153">
        <v>0</v>
      </c>
      <c r="X108" s="152">
        <v>0</v>
      </c>
      <c r="Y108" s="153">
        <v>0</v>
      </c>
      <c r="Z108" s="153">
        <v>0</v>
      </c>
      <c r="AA108" s="153">
        <v>0</v>
      </c>
      <c r="AB108" s="153">
        <v>0</v>
      </c>
      <c r="AC108" s="153">
        <v>0</v>
      </c>
      <c r="AD108" s="153">
        <v>1158.19</v>
      </c>
      <c r="AE108" s="152">
        <f t="shared" si="33"/>
        <v>62166.138291342402</v>
      </c>
      <c r="AF108" s="152">
        <f t="shared" si="33"/>
        <v>1158.19</v>
      </c>
    </row>
    <row r="109" spans="1:32" ht="15.75" hidden="1" thickBot="1">
      <c r="A109" s="154">
        <v>530803</v>
      </c>
      <c r="B109" s="155">
        <v>2</v>
      </c>
      <c r="C109" s="156" t="s">
        <v>798</v>
      </c>
      <c r="D109" s="152">
        <v>148912.51999999999</v>
      </c>
      <c r="E109" s="157"/>
      <c r="F109" s="152">
        <v>126966.81999999999</v>
      </c>
      <c r="G109" s="153">
        <v>12274.823733333335</v>
      </c>
      <c r="H109" s="153">
        <v>4059.56</v>
      </c>
      <c r="I109" s="153">
        <v>12274.823733333335</v>
      </c>
      <c r="J109" s="153">
        <v>4653.3999999999996</v>
      </c>
      <c r="K109" s="153">
        <v>12274.823733333335</v>
      </c>
      <c r="L109" s="153">
        <v>4345.3300000000017</v>
      </c>
      <c r="M109" s="153">
        <v>12274.823733333335</v>
      </c>
      <c r="N109" s="153">
        <v>5996.119999999999</v>
      </c>
      <c r="O109" s="153">
        <v>12274.833733333335</v>
      </c>
      <c r="P109" s="153">
        <v>4604.33</v>
      </c>
      <c r="Q109" s="153">
        <v>12274.833733333335</v>
      </c>
      <c r="R109" s="153">
        <v>4166.5699999999979</v>
      </c>
      <c r="S109" s="153">
        <v>12274.833733333335</v>
      </c>
      <c r="T109" s="153">
        <v>4559.5299999999988</v>
      </c>
      <c r="U109" s="153">
        <v>12274.833733333335</v>
      </c>
      <c r="V109" s="153">
        <v>4405.6100000000006</v>
      </c>
      <c r="W109" s="153">
        <v>14451.203333333335</v>
      </c>
      <c r="X109" s="152">
        <v>5134.2000000000062</v>
      </c>
      <c r="Y109" s="153">
        <v>12087.563333333334</v>
      </c>
      <c r="Z109" s="153">
        <v>5310.1700000000055</v>
      </c>
      <c r="AA109" s="153">
        <v>12087.563333333334</v>
      </c>
      <c r="AB109" s="153">
        <v>2404.3799999999974</v>
      </c>
      <c r="AC109" s="153">
        <v>12087.563333333334</v>
      </c>
      <c r="AD109" s="153">
        <v>5980.6099999999842</v>
      </c>
      <c r="AE109" s="152">
        <f t="shared" si="33"/>
        <v>148912.5232</v>
      </c>
      <c r="AF109" s="152">
        <f t="shared" si="33"/>
        <v>55619.80999999999</v>
      </c>
    </row>
    <row r="110" spans="1:32" ht="15.75" hidden="1" thickBot="1">
      <c r="A110" s="154">
        <v>530804</v>
      </c>
      <c r="B110" s="155">
        <v>2</v>
      </c>
      <c r="C110" s="156" t="s">
        <v>799</v>
      </c>
      <c r="D110" s="152">
        <v>293787.2</v>
      </c>
      <c r="E110" s="157"/>
      <c r="F110" s="152">
        <v>182413.43</v>
      </c>
      <c r="G110" s="153">
        <v>33880</v>
      </c>
      <c r="H110" s="153">
        <v>28.3</v>
      </c>
      <c r="I110" s="153">
        <v>33880</v>
      </c>
      <c r="J110" s="153">
        <v>0</v>
      </c>
      <c r="K110" s="153">
        <v>61605.599999999999</v>
      </c>
      <c r="L110" s="153">
        <v>71.959999999999994</v>
      </c>
      <c r="M110" s="153">
        <v>31836</v>
      </c>
      <c r="N110" s="153">
        <v>55.160000000000025</v>
      </c>
      <c r="O110" s="153">
        <v>280</v>
      </c>
      <c r="P110" s="153">
        <v>0</v>
      </c>
      <c r="Q110" s="153">
        <v>33880</v>
      </c>
      <c r="R110" s="153">
        <v>21924.15</v>
      </c>
      <c r="S110" s="153">
        <v>33880</v>
      </c>
      <c r="T110" s="153">
        <v>0</v>
      </c>
      <c r="U110" s="153">
        <v>33880</v>
      </c>
      <c r="V110" s="153">
        <v>17326.859999999993</v>
      </c>
      <c r="W110" s="153">
        <v>61381.599999999999</v>
      </c>
      <c r="X110" s="152">
        <v>102.32999999999447</v>
      </c>
      <c r="Y110" s="153">
        <v>31836</v>
      </c>
      <c r="Z110" s="153">
        <v>9922.8400000000038</v>
      </c>
      <c r="AA110" s="153">
        <v>280</v>
      </c>
      <c r="AB110" s="153">
        <v>0</v>
      </c>
      <c r="AC110" s="153">
        <v>280</v>
      </c>
      <c r="AD110" s="153">
        <v>0</v>
      </c>
      <c r="AE110" s="152">
        <f t="shared" si="33"/>
        <v>356899.19999999995</v>
      </c>
      <c r="AF110" s="152">
        <f t="shared" si="33"/>
        <v>49431.599999999991</v>
      </c>
    </row>
    <row r="111" spans="1:32" ht="15.75" hidden="1" thickBot="1">
      <c r="A111" s="154">
        <v>530805</v>
      </c>
      <c r="B111" s="155">
        <v>2</v>
      </c>
      <c r="C111" s="156" t="s">
        <v>800</v>
      </c>
      <c r="D111" s="152">
        <v>65298</v>
      </c>
      <c r="E111" s="157"/>
      <c r="F111" s="152">
        <v>26190.560000000001</v>
      </c>
      <c r="G111" s="153">
        <v>1159.33</v>
      </c>
      <c r="H111" s="153">
        <v>0</v>
      </c>
      <c r="I111" s="153">
        <v>93.33</v>
      </c>
      <c r="J111" s="153">
        <v>23.97</v>
      </c>
      <c r="K111" s="153">
        <v>93.33</v>
      </c>
      <c r="L111" s="153">
        <v>0</v>
      </c>
      <c r="M111" s="153">
        <v>93.33</v>
      </c>
      <c r="N111" s="153">
        <v>6606.21</v>
      </c>
      <c r="O111" s="153">
        <v>93.33</v>
      </c>
      <c r="P111" s="153">
        <v>559.56999999999971</v>
      </c>
      <c r="Q111" s="153">
        <v>93.33</v>
      </c>
      <c r="R111" s="153">
        <v>1626.2400000000007</v>
      </c>
      <c r="S111" s="153">
        <v>93.33</v>
      </c>
      <c r="T111" s="153">
        <v>0</v>
      </c>
      <c r="U111" s="153">
        <v>93.33</v>
      </c>
      <c r="V111" s="153">
        <v>0</v>
      </c>
      <c r="W111" s="153">
        <v>93.34</v>
      </c>
      <c r="X111" s="152">
        <v>0</v>
      </c>
      <c r="Y111" s="153">
        <v>93.34</v>
      </c>
      <c r="Z111" s="153">
        <v>0</v>
      </c>
      <c r="AA111" s="153">
        <v>93.34</v>
      </c>
      <c r="AB111" s="153">
        <v>1526.92</v>
      </c>
      <c r="AC111" s="153">
        <v>93.34</v>
      </c>
      <c r="AD111" s="153">
        <v>5111.3199999999988</v>
      </c>
      <c r="AE111" s="152">
        <f t="shared" si="33"/>
        <v>2185.9999999999995</v>
      </c>
      <c r="AF111" s="152">
        <f t="shared" si="33"/>
        <v>15454.23</v>
      </c>
    </row>
    <row r="112" spans="1:32" ht="15.75" hidden="1" thickBot="1">
      <c r="A112" s="154">
        <v>530807</v>
      </c>
      <c r="B112" s="155">
        <v>2</v>
      </c>
      <c r="C112" s="156" t="s">
        <v>801</v>
      </c>
      <c r="D112" s="152">
        <v>4204.5</v>
      </c>
      <c r="E112" s="157"/>
      <c r="F112" s="152">
        <v>5498.82</v>
      </c>
      <c r="G112" s="153">
        <v>237.32999999999998</v>
      </c>
      <c r="H112" s="153">
        <v>0</v>
      </c>
      <c r="I112" s="153">
        <v>93.33</v>
      </c>
      <c r="J112" s="153">
        <v>0</v>
      </c>
      <c r="K112" s="153">
        <v>93.33</v>
      </c>
      <c r="L112" s="153">
        <v>0</v>
      </c>
      <c r="M112" s="153">
        <v>261.33</v>
      </c>
      <c r="N112" s="153">
        <v>0</v>
      </c>
      <c r="O112" s="153">
        <v>93.33</v>
      </c>
      <c r="P112" s="153">
        <v>0</v>
      </c>
      <c r="Q112" s="153">
        <v>393.33</v>
      </c>
      <c r="R112" s="153">
        <v>0</v>
      </c>
      <c r="S112" s="153">
        <v>93.33</v>
      </c>
      <c r="T112" s="153">
        <v>0</v>
      </c>
      <c r="U112" s="153">
        <v>93.33</v>
      </c>
      <c r="V112" s="153">
        <v>0</v>
      </c>
      <c r="W112" s="153">
        <v>2378.14</v>
      </c>
      <c r="X112" s="152">
        <v>0</v>
      </c>
      <c r="Y112" s="153">
        <v>281.03999999999996</v>
      </c>
      <c r="Z112" s="153">
        <v>0</v>
      </c>
      <c r="AA112" s="153">
        <v>93.34</v>
      </c>
      <c r="AB112" s="153">
        <v>0</v>
      </c>
      <c r="AC112" s="153">
        <v>93.34</v>
      </c>
      <c r="AD112" s="153">
        <v>0</v>
      </c>
      <c r="AE112" s="152">
        <f t="shared" si="33"/>
        <v>4204.5</v>
      </c>
      <c r="AF112" s="152">
        <f t="shared" si="33"/>
        <v>0</v>
      </c>
    </row>
    <row r="113" spans="1:32" ht="15.75" hidden="1" thickBot="1">
      <c r="A113" s="154">
        <v>530808</v>
      </c>
      <c r="B113" s="155">
        <v>2</v>
      </c>
      <c r="C113" s="156" t="s">
        <v>802</v>
      </c>
      <c r="D113" s="152">
        <v>2800</v>
      </c>
      <c r="E113" s="157"/>
      <c r="F113" s="152">
        <v>2800</v>
      </c>
      <c r="G113" s="153">
        <v>0</v>
      </c>
      <c r="H113" s="153">
        <v>0</v>
      </c>
      <c r="I113" s="153">
        <v>0</v>
      </c>
      <c r="J113" s="153">
        <v>0</v>
      </c>
      <c r="K113" s="153">
        <v>0</v>
      </c>
      <c r="L113" s="153">
        <v>0</v>
      </c>
      <c r="M113" s="153">
        <v>0</v>
      </c>
      <c r="N113" s="153">
        <v>0</v>
      </c>
      <c r="O113" s="153">
        <v>2800</v>
      </c>
      <c r="P113" s="153">
        <v>0</v>
      </c>
      <c r="Q113" s="153">
        <v>0</v>
      </c>
      <c r="R113" s="153">
        <v>0</v>
      </c>
      <c r="S113" s="153">
        <v>0</v>
      </c>
      <c r="T113" s="153">
        <v>0</v>
      </c>
      <c r="U113" s="153">
        <v>0</v>
      </c>
      <c r="V113" s="153">
        <v>0</v>
      </c>
      <c r="W113" s="153">
        <v>0</v>
      </c>
      <c r="X113" s="152">
        <v>0</v>
      </c>
      <c r="Y113" s="153">
        <v>0</v>
      </c>
      <c r="Z113" s="153">
        <v>0</v>
      </c>
      <c r="AA113" s="153">
        <v>0</v>
      </c>
      <c r="AB113" s="153">
        <v>0</v>
      </c>
      <c r="AC113" s="153">
        <v>0</v>
      </c>
      <c r="AD113" s="153">
        <v>1354.33</v>
      </c>
      <c r="AE113" s="152">
        <f t="shared" si="33"/>
        <v>2800</v>
      </c>
      <c r="AF113" s="152">
        <f t="shared" si="33"/>
        <v>1354.33</v>
      </c>
    </row>
    <row r="114" spans="1:32" ht="15.75" hidden="1" thickBot="1">
      <c r="A114" s="154">
        <v>530809</v>
      </c>
      <c r="B114" s="155">
        <v>2</v>
      </c>
      <c r="C114" s="156" t="s">
        <v>803</v>
      </c>
      <c r="D114" s="152">
        <v>4480</v>
      </c>
      <c r="E114" s="157"/>
      <c r="F114" s="152">
        <v>4480</v>
      </c>
      <c r="G114" s="153">
        <v>0</v>
      </c>
      <c r="H114" s="153">
        <v>0</v>
      </c>
      <c r="I114" s="153">
        <v>4480</v>
      </c>
      <c r="J114" s="153">
        <v>0</v>
      </c>
      <c r="K114" s="153">
        <v>0</v>
      </c>
      <c r="L114" s="153">
        <v>0</v>
      </c>
      <c r="M114" s="153">
        <v>0</v>
      </c>
      <c r="N114" s="153">
        <v>0</v>
      </c>
      <c r="O114" s="153">
        <v>0</v>
      </c>
      <c r="P114" s="153">
        <v>0</v>
      </c>
      <c r="Q114" s="153">
        <v>0</v>
      </c>
      <c r="R114" s="153">
        <v>0</v>
      </c>
      <c r="S114" s="153">
        <v>0</v>
      </c>
      <c r="T114" s="153">
        <v>0</v>
      </c>
      <c r="U114" s="153">
        <v>0</v>
      </c>
      <c r="V114" s="153">
        <v>0</v>
      </c>
      <c r="W114" s="153">
        <v>0</v>
      </c>
      <c r="X114" s="152">
        <v>0</v>
      </c>
      <c r="Y114" s="153">
        <v>0</v>
      </c>
      <c r="Z114" s="153">
        <v>0</v>
      </c>
      <c r="AA114" s="153">
        <v>0</v>
      </c>
      <c r="AB114" s="153">
        <v>0</v>
      </c>
      <c r="AC114" s="153">
        <v>0</v>
      </c>
      <c r="AD114" s="153">
        <v>3747.35</v>
      </c>
      <c r="AE114" s="152">
        <f t="shared" si="33"/>
        <v>4480</v>
      </c>
      <c r="AF114" s="152">
        <f t="shared" si="33"/>
        <v>3747.35</v>
      </c>
    </row>
    <row r="115" spans="1:32" ht="15.75" hidden="1" thickBot="1">
      <c r="A115" s="154">
        <v>530810</v>
      </c>
      <c r="B115" s="155">
        <v>2</v>
      </c>
      <c r="C115" s="156" t="s">
        <v>804</v>
      </c>
      <c r="D115" s="152">
        <v>0</v>
      </c>
      <c r="E115" s="157"/>
      <c r="F115" s="152">
        <v>0</v>
      </c>
      <c r="G115" s="153">
        <v>0</v>
      </c>
      <c r="H115" s="153">
        <v>0</v>
      </c>
      <c r="I115" s="153">
        <v>0</v>
      </c>
      <c r="J115" s="153">
        <v>0</v>
      </c>
      <c r="K115" s="153">
        <v>0</v>
      </c>
      <c r="L115" s="153">
        <v>0</v>
      </c>
      <c r="M115" s="153">
        <v>0</v>
      </c>
      <c r="N115" s="153">
        <v>0</v>
      </c>
      <c r="O115" s="153">
        <v>0</v>
      </c>
      <c r="P115" s="153">
        <v>0</v>
      </c>
      <c r="Q115" s="153">
        <v>0</v>
      </c>
      <c r="R115" s="153">
        <v>0</v>
      </c>
      <c r="S115" s="153">
        <v>0</v>
      </c>
      <c r="T115" s="153">
        <v>0</v>
      </c>
      <c r="U115" s="153">
        <v>0</v>
      </c>
      <c r="V115" s="153">
        <v>0</v>
      </c>
      <c r="W115" s="153">
        <v>0</v>
      </c>
      <c r="X115" s="152">
        <v>0</v>
      </c>
      <c r="Y115" s="153">
        <v>0</v>
      </c>
      <c r="Z115" s="153">
        <v>0</v>
      </c>
      <c r="AA115" s="153">
        <v>0</v>
      </c>
      <c r="AB115" s="153">
        <v>0</v>
      </c>
      <c r="AC115" s="153">
        <v>0</v>
      </c>
      <c r="AD115" s="153">
        <v>0</v>
      </c>
      <c r="AE115" s="152">
        <f t="shared" si="33"/>
        <v>0</v>
      </c>
      <c r="AF115" s="152">
        <f t="shared" si="33"/>
        <v>0</v>
      </c>
    </row>
    <row r="116" spans="1:32" ht="15.75" hidden="1" thickBot="1">
      <c r="A116" s="154">
        <v>530811</v>
      </c>
      <c r="B116" s="155">
        <v>2</v>
      </c>
      <c r="C116" s="156" t="s">
        <v>805</v>
      </c>
      <c r="D116" s="152">
        <v>23316.23</v>
      </c>
      <c r="E116" s="157"/>
      <c r="F116" s="152">
        <v>21977.56</v>
      </c>
      <c r="G116" s="153">
        <v>0</v>
      </c>
      <c r="H116" s="153">
        <v>0</v>
      </c>
      <c r="I116" s="153">
        <v>376.00079999999997</v>
      </c>
      <c r="J116" s="153">
        <v>0</v>
      </c>
      <c r="K116" s="153">
        <v>6836.9584401066604</v>
      </c>
      <c r="L116" s="153">
        <v>0</v>
      </c>
      <c r="M116" s="153">
        <v>6984.0007999999998</v>
      </c>
      <c r="N116" s="153">
        <v>2447.5100000000002</v>
      </c>
      <c r="O116" s="153">
        <v>0</v>
      </c>
      <c r="P116" s="153">
        <v>0</v>
      </c>
      <c r="Q116" s="153">
        <v>2135.2712451917505</v>
      </c>
      <c r="R116" s="153">
        <v>6987.0399999999991</v>
      </c>
      <c r="S116" s="153">
        <v>0</v>
      </c>
      <c r="T116" s="153">
        <v>3325.58</v>
      </c>
      <c r="U116" s="153">
        <v>376.00079999999997</v>
      </c>
      <c r="V116" s="153">
        <v>0</v>
      </c>
      <c r="W116" s="153">
        <v>0</v>
      </c>
      <c r="X116" s="152">
        <v>0</v>
      </c>
      <c r="Y116" s="153">
        <v>6608</v>
      </c>
      <c r="Z116" s="153">
        <v>0</v>
      </c>
      <c r="AA116" s="153">
        <v>0</v>
      </c>
      <c r="AB116" s="153">
        <v>0</v>
      </c>
      <c r="AC116" s="153">
        <v>0</v>
      </c>
      <c r="AD116" s="153">
        <v>0</v>
      </c>
      <c r="AE116" s="152">
        <f t="shared" si="33"/>
        <v>23316.232085298412</v>
      </c>
      <c r="AF116" s="152">
        <f t="shared" si="33"/>
        <v>12760.13</v>
      </c>
    </row>
    <row r="117" spans="1:32" ht="15.75" hidden="1" thickBot="1">
      <c r="A117" s="154">
        <v>530813</v>
      </c>
      <c r="B117" s="155">
        <v>2</v>
      </c>
      <c r="C117" s="156" t="s">
        <v>806</v>
      </c>
      <c r="D117" s="152">
        <v>156800</v>
      </c>
      <c r="E117" s="157"/>
      <c r="F117" s="152">
        <v>106800</v>
      </c>
      <c r="G117" s="153">
        <v>89600</v>
      </c>
      <c r="H117" s="153">
        <v>0</v>
      </c>
      <c r="I117" s="153">
        <v>0</v>
      </c>
      <c r="J117" s="153">
        <v>0</v>
      </c>
      <c r="K117" s="153">
        <v>0</v>
      </c>
      <c r="L117" s="153">
        <v>0</v>
      </c>
      <c r="M117" s="153">
        <v>0</v>
      </c>
      <c r="N117" s="153">
        <v>0</v>
      </c>
      <c r="O117" s="153">
        <v>67200</v>
      </c>
      <c r="P117" s="153">
        <v>0</v>
      </c>
      <c r="Q117" s="153">
        <v>0</v>
      </c>
      <c r="R117" s="153">
        <v>0</v>
      </c>
      <c r="S117" s="153">
        <v>0</v>
      </c>
      <c r="T117" s="153">
        <v>0</v>
      </c>
      <c r="U117" s="153">
        <v>0</v>
      </c>
      <c r="V117" s="153">
        <v>0</v>
      </c>
      <c r="W117" s="153">
        <v>0</v>
      </c>
      <c r="X117" s="152">
        <v>0</v>
      </c>
      <c r="Y117" s="153">
        <v>0</v>
      </c>
      <c r="Z117" s="153">
        <v>0</v>
      </c>
      <c r="AA117" s="153">
        <v>0</v>
      </c>
      <c r="AB117" s="153">
        <v>0</v>
      </c>
      <c r="AC117" s="153">
        <v>0</v>
      </c>
      <c r="AD117" s="153">
        <v>1263.81</v>
      </c>
      <c r="AE117" s="152">
        <f t="shared" si="33"/>
        <v>156800</v>
      </c>
      <c r="AF117" s="152">
        <f t="shared" si="33"/>
        <v>1263.81</v>
      </c>
    </row>
    <row r="118" spans="1:32" ht="15.75" hidden="1" thickBot="1">
      <c r="A118" s="154">
        <v>530824</v>
      </c>
      <c r="B118" s="155">
        <v>2</v>
      </c>
      <c r="C118" s="156" t="s">
        <v>807</v>
      </c>
      <c r="D118" s="152">
        <v>89600</v>
      </c>
      <c r="E118" s="157"/>
      <c r="F118" s="152">
        <v>59395.24</v>
      </c>
      <c r="G118" s="153">
        <v>0</v>
      </c>
      <c r="H118" s="153">
        <v>0</v>
      </c>
      <c r="I118" s="153">
        <v>3360.0000000000005</v>
      </c>
      <c r="J118" s="153">
        <v>0</v>
      </c>
      <c r="K118" s="153">
        <v>3360.0000000000005</v>
      </c>
      <c r="L118" s="153">
        <v>0</v>
      </c>
      <c r="M118" s="153">
        <v>3360.0000000000005</v>
      </c>
      <c r="N118" s="153">
        <v>0</v>
      </c>
      <c r="O118" s="153">
        <v>0</v>
      </c>
      <c r="P118" s="153">
        <v>0</v>
      </c>
      <c r="Q118" s="153">
        <v>0</v>
      </c>
      <c r="R118" s="153">
        <v>0</v>
      </c>
      <c r="S118" s="153">
        <v>3360.0000000000005</v>
      </c>
      <c r="T118" s="153">
        <v>84.5</v>
      </c>
      <c r="U118" s="153">
        <v>3360.0000000000005</v>
      </c>
      <c r="V118" s="153">
        <v>80.06</v>
      </c>
      <c r="W118" s="153">
        <v>3360.0000000000005</v>
      </c>
      <c r="X118" s="152">
        <v>1341.74</v>
      </c>
      <c r="Y118" s="153">
        <v>2240</v>
      </c>
      <c r="Z118" s="153">
        <v>0</v>
      </c>
      <c r="AA118" s="153">
        <v>0</v>
      </c>
      <c r="AB118" s="153">
        <v>993.65000000000032</v>
      </c>
      <c r="AC118" s="153">
        <v>0</v>
      </c>
      <c r="AD118" s="153">
        <v>393.67999999999984</v>
      </c>
      <c r="AE118" s="152">
        <f t="shared" si="33"/>
        <v>22400.000000000004</v>
      </c>
      <c r="AF118" s="152">
        <f t="shared" si="33"/>
        <v>2893.63</v>
      </c>
    </row>
    <row r="119" spans="1:32" ht="15.75" hidden="1" thickBot="1">
      <c r="A119" s="154">
        <v>530828</v>
      </c>
      <c r="B119" s="155">
        <v>2</v>
      </c>
      <c r="C119" s="156" t="s">
        <v>808</v>
      </c>
      <c r="D119" s="152">
        <v>39200</v>
      </c>
      <c r="E119" s="157"/>
      <c r="F119" s="152">
        <v>5000</v>
      </c>
      <c r="G119" s="153">
        <v>0</v>
      </c>
      <c r="H119" s="153">
        <v>0</v>
      </c>
      <c r="I119" s="153">
        <v>0</v>
      </c>
      <c r="J119" s="153">
        <v>0</v>
      </c>
      <c r="K119" s="153">
        <v>0</v>
      </c>
      <c r="L119" s="153">
        <v>0</v>
      </c>
      <c r="M119" s="153">
        <v>39200.000000000007</v>
      </c>
      <c r="N119" s="153">
        <v>0</v>
      </c>
      <c r="O119" s="153">
        <v>0</v>
      </c>
      <c r="P119" s="153">
        <v>0</v>
      </c>
      <c r="Q119" s="153">
        <v>0</v>
      </c>
      <c r="R119" s="153">
        <v>0</v>
      </c>
      <c r="S119" s="153">
        <v>0</v>
      </c>
      <c r="T119" s="153">
        <v>0</v>
      </c>
      <c r="U119" s="153">
        <v>0</v>
      </c>
      <c r="V119" s="153">
        <v>0</v>
      </c>
      <c r="W119" s="153">
        <v>0</v>
      </c>
      <c r="X119" s="152">
        <v>0</v>
      </c>
      <c r="Y119" s="153">
        <v>0</v>
      </c>
      <c r="Z119" s="153">
        <v>0</v>
      </c>
      <c r="AA119" s="153">
        <v>0</v>
      </c>
      <c r="AB119" s="153">
        <v>0</v>
      </c>
      <c r="AC119" s="153">
        <v>0</v>
      </c>
      <c r="AD119" s="153">
        <v>0</v>
      </c>
      <c r="AE119" s="152">
        <f t="shared" si="33"/>
        <v>39200.000000000007</v>
      </c>
      <c r="AF119" s="152">
        <f t="shared" si="33"/>
        <v>0</v>
      </c>
    </row>
    <row r="120" spans="1:32" ht="15.75" hidden="1" thickBot="1">
      <c r="A120" s="154">
        <v>530841</v>
      </c>
      <c r="B120" s="155">
        <v>2</v>
      </c>
      <c r="C120" s="156" t="s">
        <v>809</v>
      </c>
      <c r="D120" s="152">
        <v>1120</v>
      </c>
      <c r="E120" s="157"/>
      <c r="F120" s="152">
        <v>40727.5</v>
      </c>
      <c r="G120" s="153">
        <v>93.33</v>
      </c>
      <c r="H120" s="153">
        <v>0</v>
      </c>
      <c r="I120" s="153">
        <v>93.33</v>
      </c>
      <c r="J120" s="153">
        <v>0</v>
      </c>
      <c r="K120" s="153">
        <v>93.33</v>
      </c>
      <c r="L120" s="153">
        <v>0</v>
      </c>
      <c r="M120" s="153">
        <v>93.33</v>
      </c>
      <c r="N120" s="153">
        <v>0</v>
      </c>
      <c r="O120" s="153">
        <v>93.33</v>
      </c>
      <c r="P120" s="153">
        <v>0</v>
      </c>
      <c r="Q120" s="153">
        <v>93.33</v>
      </c>
      <c r="R120" s="153">
        <v>6901.16</v>
      </c>
      <c r="S120" s="153">
        <v>93.33</v>
      </c>
      <c r="T120" s="153">
        <v>0</v>
      </c>
      <c r="U120" s="153">
        <v>93.33</v>
      </c>
      <c r="V120" s="153">
        <v>0</v>
      </c>
      <c r="W120" s="153">
        <v>93.34</v>
      </c>
      <c r="X120" s="152">
        <v>7094.15</v>
      </c>
      <c r="Y120" s="153">
        <v>93.34</v>
      </c>
      <c r="Z120" s="153">
        <v>0</v>
      </c>
      <c r="AA120" s="153">
        <v>93.34</v>
      </c>
      <c r="AB120" s="153">
        <v>7.2800000000006548</v>
      </c>
      <c r="AC120" s="153">
        <v>93.34</v>
      </c>
      <c r="AD120" s="153">
        <v>0</v>
      </c>
      <c r="AE120" s="152">
        <f t="shared" si="33"/>
        <v>1120</v>
      </c>
      <c r="AF120" s="152">
        <f t="shared" si="33"/>
        <v>14002.59</v>
      </c>
    </row>
    <row r="121" spans="1:32" ht="15.75" hidden="1" thickBot="1">
      <c r="A121" s="145">
        <v>5314</v>
      </c>
      <c r="B121" s="146">
        <v>2</v>
      </c>
      <c r="C121" s="147" t="s">
        <v>810</v>
      </c>
      <c r="D121" s="148">
        <f>SUM(D122:D124)</f>
        <v>25760</v>
      </c>
      <c r="E121" s="148"/>
      <c r="F121" s="148">
        <f t="shared" ref="F121:AF121" si="34">SUM(F122:F124)</f>
        <v>10760</v>
      </c>
      <c r="G121" s="148">
        <f t="shared" si="34"/>
        <v>0</v>
      </c>
      <c r="H121" s="148">
        <f t="shared" si="34"/>
        <v>0</v>
      </c>
      <c r="I121" s="148">
        <f t="shared" si="34"/>
        <v>0</v>
      </c>
      <c r="J121" s="148">
        <f t="shared" si="34"/>
        <v>0</v>
      </c>
      <c r="K121" s="148">
        <f t="shared" si="34"/>
        <v>3360</v>
      </c>
      <c r="L121" s="148">
        <f t="shared" si="34"/>
        <v>0</v>
      </c>
      <c r="M121" s="148">
        <f t="shared" si="34"/>
        <v>7466.66</v>
      </c>
      <c r="N121" s="148">
        <f t="shared" si="34"/>
        <v>0</v>
      </c>
      <c r="O121" s="148">
        <f t="shared" si="34"/>
        <v>0</v>
      </c>
      <c r="P121" s="148">
        <f t="shared" si="34"/>
        <v>5395.53</v>
      </c>
      <c r="Q121" s="148">
        <f t="shared" si="34"/>
        <v>0</v>
      </c>
      <c r="R121" s="148">
        <f t="shared" si="34"/>
        <v>0</v>
      </c>
      <c r="S121" s="148">
        <f t="shared" si="34"/>
        <v>0</v>
      </c>
      <c r="T121" s="148">
        <v>0</v>
      </c>
      <c r="U121" s="148">
        <f t="shared" si="34"/>
        <v>7466.67</v>
      </c>
      <c r="V121" s="148">
        <f t="shared" si="34"/>
        <v>0</v>
      </c>
      <c r="W121" s="148">
        <f t="shared" si="34"/>
        <v>0</v>
      </c>
      <c r="X121" s="148">
        <f t="shared" si="34"/>
        <v>0</v>
      </c>
      <c r="Y121" s="148">
        <f t="shared" si="34"/>
        <v>0</v>
      </c>
      <c r="Z121" s="148">
        <f t="shared" si="34"/>
        <v>0</v>
      </c>
      <c r="AA121" s="148">
        <f t="shared" si="34"/>
        <v>0</v>
      </c>
      <c r="AB121" s="148">
        <v>0</v>
      </c>
      <c r="AC121" s="148">
        <f t="shared" si="34"/>
        <v>7466.67</v>
      </c>
      <c r="AD121" s="148">
        <f t="shared" si="34"/>
        <v>0</v>
      </c>
      <c r="AE121" s="148">
        <f t="shared" si="34"/>
        <v>25760</v>
      </c>
      <c r="AF121" s="148">
        <f t="shared" si="34"/>
        <v>5395.53</v>
      </c>
    </row>
    <row r="122" spans="1:32" ht="15.75" hidden="1" thickBot="1">
      <c r="A122" s="154">
        <v>531404</v>
      </c>
      <c r="B122" s="155">
        <v>2</v>
      </c>
      <c r="C122" s="156" t="s">
        <v>811</v>
      </c>
      <c r="D122" s="152">
        <v>25760</v>
      </c>
      <c r="E122" s="157"/>
      <c r="F122" s="152">
        <v>10760</v>
      </c>
      <c r="G122" s="153">
        <v>0</v>
      </c>
      <c r="H122" s="153">
        <v>0</v>
      </c>
      <c r="I122" s="153">
        <v>0</v>
      </c>
      <c r="J122" s="153">
        <v>0</v>
      </c>
      <c r="K122" s="153">
        <v>3360</v>
      </c>
      <c r="L122" s="153">
        <v>0</v>
      </c>
      <c r="M122" s="153">
        <v>7466.66</v>
      </c>
      <c r="N122" s="153">
        <v>0</v>
      </c>
      <c r="O122" s="153">
        <v>0</v>
      </c>
      <c r="P122" s="153">
        <v>5395.53</v>
      </c>
      <c r="Q122" s="153">
        <v>0</v>
      </c>
      <c r="R122" s="153">
        <v>0</v>
      </c>
      <c r="S122" s="153">
        <v>0</v>
      </c>
      <c r="T122" s="153">
        <v>0</v>
      </c>
      <c r="U122" s="153">
        <v>7466.67</v>
      </c>
      <c r="V122" s="153">
        <v>0</v>
      </c>
      <c r="W122" s="153">
        <v>0</v>
      </c>
      <c r="X122" s="152">
        <v>0</v>
      </c>
      <c r="Y122" s="153">
        <v>0</v>
      </c>
      <c r="Z122" s="153">
        <v>0</v>
      </c>
      <c r="AA122" s="153">
        <v>0</v>
      </c>
      <c r="AB122" s="153">
        <v>0</v>
      </c>
      <c r="AC122" s="153">
        <v>7466.67</v>
      </c>
      <c r="AD122" s="153">
        <v>0</v>
      </c>
      <c r="AE122" s="152">
        <f t="shared" ref="AE122:AF124" si="35">G122+I122+K122+M122+O122+Q122+S122+U122+W122+Y122+AA122+AC122</f>
        <v>25760</v>
      </c>
      <c r="AF122" s="152">
        <f t="shared" si="35"/>
        <v>5395.53</v>
      </c>
    </row>
    <row r="123" spans="1:32" ht="15.75" hidden="1" thickBot="1">
      <c r="A123" s="161">
        <v>531406</v>
      </c>
      <c r="B123" s="155">
        <v>2</v>
      </c>
      <c r="C123" s="156" t="s">
        <v>812</v>
      </c>
      <c r="D123" s="152">
        <v>0</v>
      </c>
      <c r="E123" s="157"/>
      <c r="F123" s="152">
        <v>0</v>
      </c>
      <c r="G123" s="153">
        <v>0</v>
      </c>
      <c r="H123" s="153">
        <v>0</v>
      </c>
      <c r="I123" s="153">
        <v>0</v>
      </c>
      <c r="J123" s="153">
        <v>0</v>
      </c>
      <c r="K123" s="153">
        <v>0</v>
      </c>
      <c r="L123" s="153">
        <v>0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0</v>
      </c>
      <c r="S123" s="153">
        <v>0</v>
      </c>
      <c r="T123" s="153">
        <v>0</v>
      </c>
      <c r="U123" s="153">
        <v>0</v>
      </c>
      <c r="V123" s="153">
        <v>0</v>
      </c>
      <c r="W123" s="153">
        <v>0</v>
      </c>
      <c r="X123" s="152">
        <v>0</v>
      </c>
      <c r="Y123" s="153">
        <v>0</v>
      </c>
      <c r="Z123" s="153">
        <v>0</v>
      </c>
      <c r="AA123" s="153">
        <v>0</v>
      </c>
      <c r="AB123" s="153">
        <v>0</v>
      </c>
      <c r="AC123" s="153">
        <v>0</v>
      </c>
      <c r="AD123" s="153">
        <v>0</v>
      </c>
      <c r="AE123" s="152">
        <f t="shared" si="35"/>
        <v>0</v>
      </c>
      <c r="AF123" s="152">
        <f t="shared" si="35"/>
        <v>0</v>
      </c>
    </row>
    <row r="124" spans="1:32" ht="15.75" hidden="1" thickBot="1">
      <c r="A124" s="154">
        <v>531411</v>
      </c>
      <c r="B124" s="155">
        <v>2</v>
      </c>
      <c r="C124" s="156" t="s">
        <v>813</v>
      </c>
      <c r="D124" s="152">
        <v>0</v>
      </c>
      <c r="E124" s="157"/>
      <c r="F124" s="152">
        <v>0</v>
      </c>
      <c r="G124" s="153">
        <v>0</v>
      </c>
      <c r="H124" s="153">
        <v>0</v>
      </c>
      <c r="I124" s="153">
        <v>0</v>
      </c>
      <c r="J124" s="153">
        <v>0</v>
      </c>
      <c r="K124" s="153">
        <v>0</v>
      </c>
      <c r="L124" s="153">
        <v>0</v>
      </c>
      <c r="M124" s="153">
        <v>0</v>
      </c>
      <c r="N124" s="153">
        <v>0</v>
      </c>
      <c r="O124" s="153">
        <v>0</v>
      </c>
      <c r="P124" s="153">
        <v>0</v>
      </c>
      <c r="Q124" s="153">
        <v>0</v>
      </c>
      <c r="R124" s="153">
        <v>0</v>
      </c>
      <c r="S124" s="153">
        <v>0</v>
      </c>
      <c r="T124" s="153">
        <v>0</v>
      </c>
      <c r="U124" s="153">
        <v>0</v>
      </c>
      <c r="V124" s="153">
        <v>0</v>
      </c>
      <c r="W124" s="153">
        <v>0</v>
      </c>
      <c r="X124" s="152">
        <v>0</v>
      </c>
      <c r="Y124" s="153">
        <v>0</v>
      </c>
      <c r="Z124" s="153">
        <v>0</v>
      </c>
      <c r="AA124" s="153">
        <v>0</v>
      </c>
      <c r="AB124" s="153">
        <v>0</v>
      </c>
      <c r="AC124" s="153">
        <v>0</v>
      </c>
      <c r="AD124" s="153">
        <v>0</v>
      </c>
      <c r="AE124" s="152">
        <f t="shared" si="35"/>
        <v>0</v>
      </c>
      <c r="AF124" s="152">
        <f t="shared" si="35"/>
        <v>0</v>
      </c>
    </row>
    <row r="125" spans="1:32" ht="15.75" hidden="1" thickBot="1">
      <c r="A125" s="141" t="s">
        <v>814</v>
      </c>
      <c r="B125" s="142">
        <v>2</v>
      </c>
      <c r="C125" s="143" t="s">
        <v>815</v>
      </c>
      <c r="D125" s="144">
        <f>D126</f>
        <v>2947750.7699999996</v>
      </c>
      <c r="E125" s="144"/>
      <c r="F125" s="144">
        <f t="shared" ref="F125:AF126" si="36">F126</f>
        <v>2094065.52</v>
      </c>
      <c r="G125" s="144">
        <f t="shared" si="36"/>
        <v>132698.49922426254</v>
      </c>
      <c r="H125" s="144">
        <f t="shared" si="36"/>
        <v>49175.839999999997</v>
      </c>
      <c r="I125" s="144">
        <f t="shared" si="36"/>
        <v>131059.86922426254</v>
      </c>
      <c r="J125" s="144">
        <f t="shared" si="36"/>
        <v>47537.210000000006</v>
      </c>
      <c r="K125" s="144">
        <f t="shared" si="36"/>
        <v>915585.30922426248</v>
      </c>
      <c r="L125" s="144">
        <f t="shared" si="36"/>
        <v>41444.909999999989</v>
      </c>
      <c r="M125" s="144">
        <f t="shared" si="36"/>
        <v>127708.83922426254</v>
      </c>
      <c r="N125" s="144">
        <f t="shared" si="36"/>
        <v>44186.180000000022</v>
      </c>
      <c r="O125" s="144">
        <f t="shared" si="36"/>
        <v>124660.49922426254</v>
      </c>
      <c r="P125" s="144">
        <f t="shared" si="36"/>
        <v>41137.839999999997</v>
      </c>
      <c r="Q125" s="144">
        <f t="shared" si="36"/>
        <v>124330.66922426256</v>
      </c>
      <c r="R125" s="144">
        <f t="shared" si="36"/>
        <v>40808.009999999995</v>
      </c>
      <c r="S125" s="144">
        <f t="shared" si="36"/>
        <v>121365.59922426255</v>
      </c>
      <c r="T125" s="144">
        <v>37842.940000000017</v>
      </c>
      <c r="U125" s="144">
        <f t="shared" si="36"/>
        <v>120900.01922426255</v>
      </c>
      <c r="V125" s="144">
        <f t="shared" si="36"/>
        <v>146724.71999999991</v>
      </c>
      <c r="W125" s="144">
        <f t="shared" si="36"/>
        <v>804545.77922426257</v>
      </c>
      <c r="X125" s="144">
        <f t="shared" si="36"/>
        <v>1525787.57</v>
      </c>
      <c r="Y125" s="144">
        <f t="shared" si="36"/>
        <v>116331.32922426255</v>
      </c>
      <c r="Z125" s="144">
        <f t="shared" si="36"/>
        <v>648.25</v>
      </c>
      <c r="AA125" s="144">
        <f t="shared" si="36"/>
        <v>115657.78922426255</v>
      </c>
      <c r="AB125" s="144">
        <f t="shared" si="36"/>
        <v>64944.09999999986</v>
      </c>
      <c r="AC125" s="144">
        <f t="shared" si="36"/>
        <v>112906.56922426255</v>
      </c>
      <c r="AD125" s="144">
        <f t="shared" si="36"/>
        <v>0</v>
      </c>
      <c r="AE125" s="144">
        <f t="shared" si="36"/>
        <v>2947750.7706911503</v>
      </c>
      <c r="AF125" s="144">
        <f t="shared" si="36"/>
        <v>2040237.5699999998</v>
      </c>
    </row>
    <row r="126" spans="1:32" ht="15.75" hidden="1" thickBot="1">
      <c r="A126" s="145">
        <v>5602</v>
      </c>
      <c r="B126" s="146">
        <v>2</v>
      </c>
      <c r="C126" s="147" t="s">
        <v>816</v>
      </c>
      <c r="D126" s="148">
        <f>D127</f>
        <v>2947750.7699999996</v>
      </c>
      <c r="E126" s="148"/>
      <c r="F126" s="148">
        <f t="shared" si="36"/>
        <v>2094065.52</v>
      </c>
      <c r="G126" s="148">
        <f t="shared" si="36"/>
        <v>132698.49922426254</v>
      </c>
      <c r="H126" s="148">
        <f t="shared" si="36"/>
        <v>49175.839999999997</v>
      </c>
      <c r="I126" s="148">
        <f t="shared" si="36"/>
        <v>131059.86922426254</v>
      </c>
      <c r="J126" s="148">
        <f t="shared" si="36"/>
        <v>47537.210000000006</v>
      </c>
      <c r="K126" s="148">
        <f t="shared" si="36"/>
        <v>915585.30922426248</v>
      </c>
      <c r="L126" s="148">
        <f t="shared" si="36"/>
        <v>41444.909999999989</v>
      </c>
      <c r="M126" s="148">
        <f t="shared" si="36"/>
        <v>127708.83922426254</v>
      </c>
      <c r="N126" s="148">
        <f t="shared" si="36"/>
        <v>44186.180000000022</v>
      </c>
      <c r="O126" s="148">
        <f t="shared" si="36"/>
        <v>124660.49922426254</v>
      </c>
      <c r="P126" s="148">
        <f t="shared" si="36"/>
        <v>41137.839999999997</v>
      </c>
      <c r="Q126" s="148">
        <f t="shared" si="36"/>
        <v>124330.66922426256</v>
      </c>
      <c r="R126" s="148">
        <f t="shared" si="36"/>
        <v>40808.009999999995</v>
      </c>
      <c r="S126" s="148">
        <f t="shared" si="36"/>
        <v>121365.59922426255</v>
      </c>
      <c r="T126" s="148">
        <v>37842.940000000017</v>
      </c>
      <c r="U126" s="148">
        <f t="shared" si="36"/>
        <v>120900.01922426255</v>
      </c>
      <c r="V126" s="148">
        <v>146724.71999999991</v>
      </c>
      <c r="W126" s="148">
        <f t="shared" si="36"/>
        <v>804545.77922426257</v>
      </c>
      <c r="X126" s="148">
        <f t="shared" si="36"/>
        <v>1525787.57</v>
      </c>
      <c r="Y126" s="148">
        <f t="shared" si="36"/>
        <v>116331.32922426255</v>
      </c>
      <c r="Z126" s="148">
        <f t="shared" si="36"/>
        <v>648.25</v>
      </c>
      <c r="AA126" s="148">
        <f t="shared" si="36"/>
        <v>115657.78922426255</v>
      </c>
      <c r="AB126" s="148">
        <f t="shared" si="36"/>
        <v>64944.09999999986</v>
      </c>
      <c r="AC126" s="148">
        <f t="shared" si="36"/>
        <v>112906.56922426255</v>
      </c>
      <c r="AD126" s="148">
        <f t="shared" si="36"/>
        <v>0</v>
      </c>
      <c r="AE126" s="148">
        <f t="shared" si="36"/>
        <v>2947750.7706911503</v>
      </c>
      <c r="AF126" s="148">
        <f t="shared" si="36"/>
        <v>2040237.5699999998</v>
      </c>
    </row>
    <row r="127" spans="1:32" ht="15.75" hidden="1" thickBot="1">
      <c r="A127" s="154">
        <v>560201</v>
      </c>
      <c r="B127" s="155">
        <v>2</v>
      </c>
      <c r="C127" s="154" t="s">
        <v>817</v>
      </c>
      <c r="D127" s="152">
        <v>2947750.7699999996</v>
      </c>
      <c r="E127" s="157"/>
      <c r="F127" s="152">
        <v>2094065.52</v>
      </c>
      <c r="G127" s="157">
        <v>132698.49922426254</v>
      </c>
      <c r="H127" s="157">
        <v>49175.839999999997</v>
      </c>
      <c r="I127" s="157">
        <v>131059.86922426254</v>
      </c>
      <c r="J127" s="153">
        <v>47537.210000000006</v>
      </c>
      <c r="K127" s="157">
        <v>915585.30922426248</v>
      </c>
      <c r="L127" s="153">
        <v>41444.909999999989</v>
      </c>
      <c r="M127" s="157">
        <v>127708.83922426254</v>
      </c>
      <c r="N127" s="153">
        <v>44186.180000000022</v>
      </c>
      <c r="O127" s="157">
        <v>124660.49922426254</v>
      </c>
      <c r="P127" s="157">
        <v>41137.839999999997</v>
      </c>
      <c r="Q127" s="157">
        <v>124330.66922426256</v>
      </c>
      <c r="R127" s="157">
        <v>40808.009999999995</v>
      </c>
      <c r="S127" s="157">
        <v>121365.59922426255</v>
      </c>
      <c r="T127" s="157">
        <v>37842.940000000017</v>
      </c>
      <c r="U127" s="157">
        <v>120900.01922426255</v>
      </c>
      <c r="V127" s="157">
        <v>146724.71999999991</v>
      </c>
      <c r="W127" s="157">
        <v>804545.77922426257</v>
      </c>
      <c r="X127" s="152">
        <v>1525787.57</v>
      </c>
      <c r="Y127" s="157">
        <v>116331.32922426255</v>
      </c>
      <c r="Z127" s="153">
        <v>648.25</v>
      </c>
      <c r="AA127" s="157">
        <v>115657.78922426255</v>
      </c>
      <c r="AB127" s="157">
        <v>64944.09999999986</v>
      </c>
      <c r="AC127" s="157">
        <v>112906.56922426255</v>
      </c>
      <c r="AD127" s="153">
        <v>0</v>
      </c>
      <c r="AE127" s="157">
        <f>G127+I127+K127+M127+O127+Q127+S127+U127+W127+Y127+AA127+AC127</f>
        <v>2947750.7706911503</v>
      </c>
      <c r="AF127" s="157">
        <f>H127+J127+L127+N127+P127+R127+T127+V127+X127+Z127+AB127+AD127</f>
        <v>2040237.5699999998</v>
      </c>
    </row>
    <row r="128" spans="1:32" ht="15.75" hidden="1" thickBot="1">
      <c r="A128" s="141" t="s">
        <v>818</v>
      </c>
      <c r="B128" s="142">
        <v>2</v>
      </c>
      <c r="C128" s="143" t="s">
        <v>819</v>
      </c>
      <c r="D128" s="144">
        <f>D129+D132+D136</f>
        <v>1818177.09</v>
      </c>
      <c r="E128" s="144"/>
      <c r="F128" s="144">
        <f t="shared" ref="F128:AF128" si="37">F129+F132+F136</f>
        <v>1470848.6300000001</v>
      </c>
      <c r="G128" s="144">
        <f t="shared" si="37"/>
        <v>144548.55886666669</v>
      </c>
      <c r="H128" s="144">
        <f t="shared" si="37"/>
        <v>22150.120000000003</v>
      </c>
      <c r="I128" s="144">
        <f t="shared" si="37"/>
        <v>153928.55886666669</v>
      </c>
      <c r="J128" s="144">
        <f t="shared" si="37"/>
        <v>9470.0799999999981</v>
      </c>
      <c r="K128" s="144">
        <f t="shared" si="37"/>
        <v>171814.73886666668</v>
      </c>
      <c r="L128" s="144">
        <f t="shared" si="37"/>
        <v>105029.23000000001</v>
      </c>
      <c r="M128" s="144">
        <f t="shared" si="37"/>
        <v>132928.55886666669</v>
      </c>
      <c r="N128" s="144">
        <f>N129+N132+N136</f>
        <v>14822.269999999988</v>
      </c>
      <c r="O128" s="144">
        <f t="shared" si="37"/>
        <v>132928.55886666669</v>
      </c>
      <c r="P128" s="144">
        <f t="shared" si="37"/>
        <v>6740.0300000000052</v>
      </c>
      <c r="Q128" s="144">
        <f t="shared" si="37"/>
        <v>132983.59886666667</v>
      </c>
      <c r="R128" s="144">
        <f t="shared" si="37"/>
        <v>8805.3400000000111</v>
      </c>
      <c r="S128" s="144">
        <f t="shared" si="37"/>
        <v>132968.55886666669</v>
      </c>
      <c r="T128" s="144">
        <v>1000126.7199999999</v>
      </c>
      <c r="U128" s="144">
        <f t="shared" si="37"/>
        <v>132968.55886666669</v>
      </c>
      <c r="V128" s="144">
        <f t="shared" si="37"/>
        <v>60395.489999999976</v>
      </c>
      <c r="W128" s="144">
        <f t="shared" si="37"/>
        <v>132983.60886666668</v>
      </c>
      <c r="X128" s="144">
        <f t="shared" si="37"/>
        <v>69523.659999999902</v>
      </c>
      <c r="Y128" s="144">
        <f t="shared" si="37"/>
        <v>132968.56886666667</v>
      </c>
      <c r="Z128" s="144">
        <f t="shared" si="37"/>
        <v>60527.17</v>
      </c>
      <c r="AA128" s="144">
        <f t="shared" si="37"/>
        <v>230571.88078666668</v>
      </c>
      <c r="AB128" s="144">
        <f t="shared" si="37"/>
        <v>9819.5700000000434</v>
      </c>
      <c r="AC128" s="144">
        <f t="shared" si="37"/>
        <v>230571.88078666668</v>
      </c>
      <c r="AD128" s="144">
        <f t="shared" si="37"/>
        <v>62815.78000000005</v>
      </c>
      <c r="AE128" s="144">
        <f t="shared" si="37"/>
        <v>1862165.6302400001</v>
      </c>
      <c r="AF128" s="144">
        <f t="shared" si="37"/>
        <v>1430225.46</v>
      </c>
    </row>
    <row r="129" spans="1:32" ht="15.75" hidden="1" thickBot="1">
      <c r="A129" s="145">
        <v>5701</v>
      </c>
      <c r="B129" s="146">
        <v>2</v>
      </c>
      <c r="C129" s="147" t="s">
        <v>820</v>
      </c>
      <c r="D129" s="148">
        <f>SUM(D130:D131)</f>
        <v>477410.36000000004</v>
      </c>
      <c r="E129" s="148"/>
      <c r="F129" s="148">
        <f t="shared" ref="F129:AF129" si="38">SUM(F130:F131)</f>
        <v>347410.36000000004</v>
      </c>
      <c r="G129" s="148">
        <f t="shared" si="38"/>
        <v>48664.606666666667</v>
      </c>
      <c r="H129" s="148">
        <f t="shared" si="38"/>
        <v>12319.95</v>
      </c>
      <c r="I129" s="148">
        <f t="shared" si="38"/>
        <v>58044.606666666667</v>
      </c>
      <c r="J129" s="148">
        <f t="shared" si="38"/>
        <v>7043.0099999999984</v>
      </c>
      <c r="K129" s="148">
        <f t="shared" si="38"/>
        <v>75930.786666666667</v>
      </c>
      <c r="L129" s="148">
        <f t="shared" si="38"/>
        <v>16563.760000000002</v>
      </c>
      <c r="M129" s="148">
        <f>SUM(M130:M131)</f>
        <v>37044.606666666667</v>
      </c>
      <c r="N129" s="148">
        <f>SUM(N130:N131)</f>
        <v>13256.099999999995</v>
      </c>
      <c r="O129" s="148">
        <f t="shared" si="38"/>
        <v>37044.606666666667</v>
      </c>
      <c r="P129" s="148">
        <f t="shared" si="38"/>
        <v>5121.0800000000054</v>
      </c>
      <c r="Q129" s="148">
        <f t="shared" si="38"/>
        <v>37099.646666666667</v>
      </c>
      <c r="R129" s="148">
        <f t="shared" si="38"/>
        <v>5603.8000000000029</v>
      </c>
      <c r="S129" s="148">
        <f t="shared" si="38"/>
        <v>37084.606666666667</v>
      </c>
      <c r="T129" s="148">
        <v>111865.65999999996</v>
      </c>
      <c r="U129" s="148">
        <f t="shared" si="38"/>
        <v>37084.606666666667</v>
      </c>
      <c r="V129" s="148">
        <v>58185.019999999975</v>
      </c>
      <c r="W129" s="148">
        <f t="shared" si="38"/>
        <v>37099.646666666667</v>
      </c>
      <c r="X129" s="148">
        <f t="shared" si="38"/>
        <v>56475.19</v>
      </c>
      <c r="Y129" s="148">
        <f t="shared" si="38"/>
        <v>37084.606666666667</v>
      </c>
      <c r="Z129" s="148">
        <f t="shared" si="38"/>
        <v>59010.25</v>
      </c>
      <c r="AA129" s="148">
        <f t="shared" si="38"/>
        <v>37044.606666666667</v>
      </c>
      <c r="AB129" s="148">
        <f t="shared" si="38"/>
        <v>8158.6700000000419</v>
      </c>
      <c r="AC129" s="148">
        <f t="shared" si="38"/>
        <v>37044.606666666667</v>
      </c>
      <c r="AD129" s="148">
        <f t="shared" si="38"/>
        <v>57601.430000000051</v>
      </c>
      <c r="AE129" s="148">
        <f t="shared" si="38"/>
        <v>516271.5400000001</v>
      </c>
      <c r="AF129" s="148">
        <f t="shared" si="38"/>
        <v>411203.92000000004</v>
      </c>
    </row>
    <row r="130" spans="1:32" ht="15.75" hidden="1" thickBot="1">
      <c r="A130" s="154">
        <v>570102</v>
      </c>
      <c r="B130" s="155">
        <v>2</v>
      </c>
      <c r="C130" s="154" t="s">
        <v>821</v>
      </c>
      <c r="D130" s="152">
        <v>477410.36000000004</v>
      </c>
      <c r="E130" s="157"/>
      <c r="F130" s="152">
        <v>347410.36000000004</v>
      </c>
      <c r="G130" s="157">
        <v>48664.606666666667</v>
      </c>
      <c r="H130" s="157">
        <v>12319.95</v>
      </c>
      <c r="I130" s="157">
        <v>58044.606666666667</v>
      </c>
      <c r="J130" s="153">
        <v>7043.0099999999984</v>
      </c>
      <c r="K130" s="157">
        <v>75930.786666666667</v>
      </c>
      <c r="L130" s="153">
        <v>16563.760000000002</v>
      </c>
      <c r="M130" s="157">
        <v>37044.606666666667</v>
      </c>
      <c r="N130" s="153">
        <v>13256.099999999995</v>
      </c>
      <c r="O130" s="157">
        <v>37044.606666666667</v>
      </c>
      <c r="P130" s="157">
        <v>5121.0800000000054</v>
      </c>
      <c r="Q130" s="157">
        <v>37099.646666666667</v>
      </c>
      <c r="R130" s="157">
        <v>5603.8000000000029</v>
      </c>
      <c r="S130" s="157">
        <v>37084.606666666667</v>
      </c>
      <c r="T130" s="157">
        <v>111865.65999999996</v>
      </c>
      <c r="U130" s="157">
        <v>37084.606666666667</v>
      </c>
      <c r="V130" s="157">
        <v>58185.019999999975</v>
      </c>
      <c r="W130" s="157">
        <v>37099.646666666667</v>
      </c>
      <c r="X130" s="152">
        <v>56475.19</v>
      </c>
      <c r="Y130" s="157">
        <v>37084.606666666667</v>
      </c>
      <c r="Z130" s="153">
        <v>59010.25</v>
      </c>
      <c r="AA130" s="157">
        <v>37044.606666666667</v>
      </c>
      <c r="AB130" s="157">
        <v>8158.6700000000419</v>
      </c>
      <c r="AC130" s="157">
        <v>37044.606666666667</v>
      </c>
      <c r="AD130" s="153">
        <v>57601.430000000051</v>
      </c>
      <c r="AE130" s="157">
        <f>G130+I130+K130+M130+O130+Q130+S130+U130+W130+Y130+AA130+AC130</f>
        <v>516271.5400000001</v>
      </c>
      <c r="AF130" s="162">
        <f>H130+J130+L130+N130+P130+R130+T130+V130+X130+Z130+AB130+AD130</f>
        <v>411203.92000000004</v>
      </c>
    </row>
    <row r="131" spans="1:32" ht="15.75" hidden="1" thickBot="1">
      <c r="A131" s="154">
        <v>570199</v>
      </c>
      <c r="B131" s="155">
        <v>2</v>
      </c>
      <c r="C131" s="154" t="s">
        <v>822</v>
      </c>
      <c r="D131" s="152">
        <v>0</v>
      </c>
      <c r="E131" s="157"/>
      <c r="F131" s="152">
        <v>0</v>
      </c>
      <c r="G131" s="157">
        <v>0</v>
      </c>
      <c r="H131" s="157">
        <v>0</v>
      </c>
      <c r="I131" s="157">
        <v>0</v>
      </c>
      <c r="J131" s="153">
        <v>0</v>
      </c>
      <c r="K131" s="157">
        <v>0</v>
      </c>
      <c r="L131" s="153">
        <v>0</v>
      </c>
      <c r="M131" s="157">
        <v>0</v>
      </c>
      <c r="N131" s="153">
        <v>0</v>
      </c>
      <c r="O131" s="157">
        <v>0</v>
      </c>
      <c r="P131" s="157">
        <v>0</v>
      </c>
      <c r="Q131" s="157">
        <v>0</v>
      </c>
      <c r="R131" s="157">
        <v>0</v>
      </c>
      <c r="S131" s="157">
        <v>0</v>
      </c>
      <c r="T131" s="157">
        <v>0</v>
      </c>
      <c r="U131" s="157">
        <v>0</v>
      </c>
      <c r="V131" s="157">
        <v>0</v>
      </c>
      <c r="W131" s="157">
        <v>0</v>
      </c>
      <c r="X131" s="152">
        <v>0</v>
      </c>
      <c r="Y131" s="157">
        <v>0</v>
      </c>
      <c r="Z131" s="153">
        <v>0</v>
      </c>
      <c r="AA131" s="157">
        <v>0</v>
      </c>
      <c r="AB131" s="157">
        <v>0</v>
      </c>
      <c r="AC131" s="157">
        <v>0</v>
      </c>
      <c r="AD131" s="153">
        <v>0</v>
      </c>
      <c r="AE131" s="157">
        <f>G131+I131+K131+M131+O131+Q131+S131+U131+W131+Y131+AA131+AC131</f>
        <v>0</v>
      </c>
      <c r="AF131" s="162">
        <f>H131+J131+L131+N131+P131+R131+T131+V131+X131+Z131+AB131+AD131</f>
        <v>0</v>
      </c>
    </row>
    <row r="132" spans="1:32" ht="15.75" hidden="1" thickBot="1">
      <c r="A132" s="145">
        <v>5702</v>
      </c>
      <c r="B132" s="146">
        <v>2</v>
      </c>
      <c r="C132" s="147" t="s">
        <v>823</v>
      </c>
      <c r="D132" s="148">
        <f>SUM(D133:D135)</f>
        <v>1340766.73</v>
      </c>
      <c r="E132" s="148"/>
      <c r="F132" s="148">
        <f t="shared" ref="F132:AF132" si="39">SUM(F133:F135)</f>
        <v>1123438.27</v>
      </c>
      <c r="G132" s="148">
        <f t="shared" si="39"/>
        <v>95883.952200000014</v>
      </c>
      <c r="H132" s="148">
        <f t="shared" si="39"/>
        <v>9830.17</v>
      </c>
      <c r="I132" s="148">
        <f t="shared" si="39"/>
        <v>95883.952200000014</v>
      </c>
      <c r="J132" s="148">
        <f t="shared" si="39"/>
        <v>2427.0700000000002</v>
      </c>
      <c r="K132" s="148">
        <f t="shared" si="39"/>
        <v>95883.952200000014</v>
      </c>
      <c r="L132" s="148">
        <f t="shared" si="39"/>
        <v>88465.47</v>
      </c>
      <c r="M132" s="148">
        <f t="shared" si="39"/>
        <v>95883.952200000014</v>
      </c>
      <c r="N132" s="148">
        <f t="shared" si="39"/>
        <v>1566.1699999999928</v>
      </c>
      <c r="O132" s="148">
        <f t="shared" si="39"/>
        <v>95883.952200000014</v>
      </c>
      <c r="P132" s="148">
        <f t="shared" si="39"/>
        <v>1618.9499999999998</v>
      </c>
      <c r="Q132" s="148">
        <f t="shared" si="39"/>
        <v>95883.952200000014</v>
      </c>
      <c r="R132" s="148">
        <f t="shared" si="39"/>
        <v>3201.5400000000072</v>
      </c>
      <c r="S132" s="148">
        <f t="shared" si="39"/>
        <v>95883.952200000014</v>
      </c>
      <c r="T132" s="148">
        <v>888261.05999999994</v>
      </c>
      <c r="U132" s="148">
        <f t="shared" si="39"/>
        <v>95883.952200000014</v>
      </c>
      <c r="V132" s="148">
        <f t="shared" si="39"/>
        <v>2210.4700000000021</v>
      </c>
      <c r="W132" s="148">
        <f t="shared" si="39"/>
        <v>95883.962200000009</v>
      </c>
      <c r="X132" s="148">
        <f t="shared" si="39"/>
        <v>13048.469999999896</v>
      </c>
      <c r="Y132" s="148">
        <f t="shared" si="39"/>
        <v>95883.962200000009</v>
      </c>
      <c r="Z132" s="148">
        <f t="shared" si="39"/>
        <v>1516.9200000000019</v>
      </c>
      <c r="AA132" s="148">
        <f t="shared" si="39"/>
        <v>193527.27412000002</v>
      </c>
      <c r="AB132" s="148">
        <f t="shared" si="39"/>
        <v>1660.9000000000015</v>
      </c>
      <c r="AC132" s="148">
        <f t="shared" si="39"/>
        <v>193527.27412000002</v>
      </c>
      <c r="AD132" s="148">
        <f t="shared" si="39"/>
        <v>5214.3499999999958</v>
      </c>
      <c r="AE132" s="148">
        <f t="shared" si="39"/>
        <v>1345894.09024</v>
      </c>
      <c r="AF132" s="148">
        <f t="shared" si="39"/>
        <v>1019021.5399999998</v>
      </c>
    </row>
    <row r="133" spans="1:32" ht="15.75" hidden="1" thickBot="1">
      <c r="A133" s="154">
        <v>570201</v>
      </c>
      <c r="B133" s="155">
        <v>2</v>
      </c>
      <c r="C133" s="154" t="s">
        <v>824</v>
      </c>
      <c r="D133" s="152">
        <v>1281766.3899999999</v>
      </c>
      <c r="E133" s="157"/>
      <c r="F133" s="152">
        <v>1080462.93</v>
      </c>
      <c r="G133" s="157">
        <v>90539.977200000008</v>
      </c>
      <c r="H133" s="157">
        <v>0</v>
      </c>
      <c r="I133" s="157">
        <v>90539.977200000008</v>
      </c>
      <c r="J133" s="153">
        <v>0</v>
      </c>
      <c r="K133" s="157">
        <v>90539.977200000008</v>
      </c>
      <c r="L133" s="153">
        <v>86313.05</v>
      </c>
      <c r="M133" s="157">
        <v>90539.977200000008</v>
      </c>
      <c r="N133" s="153">
        <v>21.649999999994179</v>
      </c>
      <c r="O133" s="157">
        <v>90539.977200000008</v>
      </c>
      <c r="P133" s="157">
        <v>0</v>
      </c>
      <c r="Q133" s="157">
        <v>90539.977200000008</v>
      </c>
      <c r="R133" s="157">
        <v>1670.4300000000076</v>
      </c>
      <c r="S133" s="157">
        <v>90539.977200000008</v>
      </c>
      <c r="T133" s="157">
        <v>881191.79999999993</v>
      </c>
      <c r="U133" s="157">
        <v>90539.977200000008</v>
      </c>
      <c r="V133" s="157">
        <v>0</v>
      </c>
      <c r="W133" s="157">
        <v>90539.987200000003</v>
      </c>
      <c r="X133" s="152">
        <v>6361.1399999998976</v>
      </c>
      <c r="Y133" s="157">
        <v>90539.987200000003</v>
      </c>
      <c r="Z133" s="153">
        <v>0</v>
      </c>
      <c r="AA133" s="157">
        <v>188183.29912000001</v>
      </c>
      <c r="AB133" s="157">
        <v>0</v>
      </c>
      <c r="AC133" s="157">
        <v>188183.29912000001</v>
      </c>
      <c r="AD133" s="153">
        <v>0</v>
      </c>
      <c r="AE133" s="152">
        <f t="shared" ref="AE133:AF135" si="40">G133+I133+K133+M133+O133+Q133+S133+U133+W133+Y133+AA133+AC133</f>
        <v>1281766.3902400001</v>
      </c>
      <c r="AF133" s="162">
        <f t="shared" si="40"/>
        <v>975558.06999999983</v>
      </c>
    </row>
    <row r="134" spans="1:32" ht="15.75" hidden="1" thickBot="1">
      <c r="A134" s="154">
        <v>570203</v>
      </c>
      <c r="B134" s="155">
        <v>2</v>
      </c>
      <c r="C134" s="154" t="s">
        <v>825</v>
      </c>
      <c r="D134" s="152">
        <v>36035.279999999999</v>
      </c>
      <c r="E134" s="157"/>
      <c r="F134" s="152">
        <v>21025.279999999999</v>
      </c>
      <c r="G134" s="157">
        <v>3430.2200000000003</v>
      </c>
      <c r="H134" s="157">
        <v>2271.27</v>
      </c>
      <c r="I134" s="157">
        <v>3430.2200000000003</v>
      </c>
      <c r="J134" s="153">
        <v>2406.4699999999998</v>
      </c>
      <c r="K134" s="157">
        <v>3430.2200000000003</v>
      </c>
      <c r="L134" s="153">
        <v>1709.6500000000005</v>
      </c>
      <c r="M134" s="157">
        <v>3430.2200000000003</v>
      </c>
      <c r="N134" s="153">
        <v>1544.5199999999986</v>
      </c>
      <c r="O134" s="157">
        <v>3430.2200000000003</v>
      </c>
      <c r="P134" s="157">
        <v>1516.9700000000003</v>
      </c>
      <c r="Q134" s="157">
        <v>3430.2200000000003</v>
      </c>
      <c r="R134" s="157">
        <v>1517.08</v>
      </c>
      <c r="S134" s="157">
        <v>3430.2200000000003</v>
      </c>
      <c r="T134" s="157">
        <v>2320.2800000000007</v>
      </c>
      <c r="U134" s="157">
        <v>3430.2200000000003</v>
      </c>
      <c r="V134" s="157">
        <v>2139.9400000000014</v>
      </c>
      <c r="W134" s="157">
        <v>3430.2200000000003</v>
      </c>
      <c r="X134" s="152">
        <v>2223.0299999999997</v>
      </c>
      <c r="Y134" s="157">
        <v>3430.2200000000003</v>
      </c>
      <c r="Z134" s="153">
        <v>1488.4700000000012</v>
      </c>
      <c r="AA134" s="157">
        <v>3430.2200000000003</v>
      </c>
      <c r="AB134" s="157">
        <v>1653.5400000000009</v>
      </c>
      <c r="AC134" s="157">
        <v>3430.2200000000003</v>
      </c>
      <c r="AD134" s="153">
        <v>1429.6699999999946</v>
      </c>
      <c r="AE134" s="157">
        <f t="shared" si="40"/>
        <v>41162.640000000007</v>
      </c>
      <c r="AF134" s="162">
        <f t="shared" si="40"/>
        <v>22220.889999999996</v>
      </c>
    </row>
    <row r="135" spans="1:32" ht="15.75" hidden="1" thickBot="1">
      <c r="A135" s="154">
        <v>570206</v>
      </c>
      <c r="B135" s="155">
        <v>2</v>
      </c>
      <c r="C135" s="154" t="s">
        <v>826</v>
      </c>
      <c r="D135" s="152">
        <v>22965.06</v>
      </c>
      <c r="E135" s="157"/>
      <c r="F135" s="152">
        <v>21950.06</v>
      </c>
      <c r="G135" s="157">
        <v>1913.7550000000001</v>
      </c>
      <c r="H135" s="157">
        <v>7558.9</v>
      </c>
      <c r="I135" s="157">
        <v>1913.7550000000001</v>
      </c>
      <c r="J135" s="153">
        <v>20.600000000000364</v>
      </c>
      <c r="K135" s="157">
        <v>1913.7550000000001</v>
      </c>
      <c r="L135" s="153">
        <v>442.77000000000044</v>
      </c>
      <c r="M135" s="157">
        <v>1913.7550000000001</v>
      </c>
      <c r="N135" s="153">
        <v>0</v>
      </c>
      <c r="O135" s="157">
        <v>1913.7550000000001</v>
      </c>
      <c r="P135" s="157">
        <v>101.97999999999956</v>
      </c>
      <c r="Q135" s="157">
        <v>1913.7550000000001</v>
      </c>
      <c r="R135" s="157">
        <v>14.029999999999745</v>
      </c>
      <c r="S135" s="157">
        <v>1913.7550000000001</v>
      </c>
      <c r="T135" s="157">
        <v>4748.9800000000005</v>
      </c>
      <c r="U135" s="157">
        <v>1913.7550000000001</v>
      </c>
      <c r="V135" s="157">
        <v>70.530000000000655</v>
      </c>
      <c r="W135" s="157">
        <v>1913.7550000000001</v>
      </c>
      <c r="X135" s="152">
        <v>4464.3</v>
      </c>
      <c r="Y135" s="157">
        <v>1913.7550000000001</v>
      </c>
      <c r="Z135" s="153">
        <v>28.450000000000728</v>
      </c>
      <c r="AA135" s="157">
        <v>1913.7550000000001</v>
      </c>
      <c r="AB135" s="157">
        <v>7.3600000000005821</v>
      </c>
      <c r="AC135" s="157">
        <v>1913.7550000000001</v>
      </c>
      <c r="AD135" s="153">
        <v>3784.6800000000012</v>
      </c>
      <c r="AE135" s="157">
        <f t="shared" si="40"/>
        <v>22965.060000000009</v>
      </c>
      <c r="AF135" s="162">
        <f t="shared" si="40"/>
        <v>21242.58</v>
      </c>
    </row>
    <row r="136" spans="1:32" ht="15.75" hidden="1" thickBot="1">
      <c r="A136" s="145">
        <v>5703</v>
      </c>
      <c r="B136" s="146">
        <v>2</v>
      </c>
      <c r="C136" s="147" t="s">
        <v>827</v>
      </c>
      <c r="D136" s="148">
        <f>D137</f>
        <v>0</v>
      </c>
      <c r="E136" s="148"/>
      <c r="F136" s="148">
        <f t="shared" ref="F136:AF136" si="41">F137</f>
        <v>0</v>
      </c>
      <c r="G136" s="148">
        <f t="shared" si="41"/>
        <v>0</v>
      </c>
      <c r="H136" s="148">
        <f t="shared" si="41"/>
        <v>0</v>
      </c>
      <c r="I136" s="148">
        <f t="shared" si="41"/>
        <v>0</v>
      </c>
      <c r="J136" s="148">
        <f t="shared" si="41"/>
        <v>0</v>
      </c>
      <c r="K136" s="148">
        <f t="shared" si="41"/>
        <v>0</v>
      </c>
      <c r="L136" s="148">
        <f t="shared" si="41"/>
        <v>0</v>
      </c>
      <c r="M136" s="148">
        <f t="shared" si="41"/>
        <v>0</v>
      </c>
      <c r="N136" s="148">
        <f t="shared" si="41"/>
        <v>0</v>
      </c>
      <c r="O136" s="148">
        <f t="shared" si="41"/>
        <v>0</v>
      </c>
      <c r="P136" s="148">
        <f t="shared" si="41"/>
        <v>0</v>
      </c>
      <c r="Q136" s="148">
        <f t="shared" si="41"/>
        <v>0</v>
      </c>
      <c r="R136" s="148">
        <f t="shared" si="41"/>
        <v>0</v>
      </c>
      <c r="S136" s="148">
        <f t="shared" si="41"/>
        <v>0</v>
      </c>
      <c r="T136" s="148">
        <v>0</v>
      </c>
      <c r="U136" s="148">
        <f t="shared" si="41"/>
        <v>0</v>
      </c>
      <c r="V136" s="148">
        <v>0</v>
      </c>
      <c r="W136" s="148">
        <f t="shared" si="41"/>
        <v>0</v>
      </c>
      <c r="X136" s="148">
        <f t="shared" si="41"/>
        <v>0</v>
      </c>
      <c r="Y136" s="148">
        <f t="shared" si="41"/>
        <v>0</v>
      </c>
      <c r="Z136" s="148">
        <f t="shared" si="41"/>
        <v>0</v>
      </c>
      <c r="AA136" s="148">
        <f t="shared" si="41"/>
        <v>0</v>
      </c>
      <c r="AB136" s="148">
        <f t="shared" si="41"/>
        <v>0</v>
      </c>
      <c r="AC136" s="148">
        <f t="shared" si="41"/>
        <v>0</v>
      </c>
      <c r="AD136" s="148">
        <f t="shared" si="41"/>
        <v>0</v>
      </c>
      <c r="AE136" s="148">
        <f t="shared" si="41"/>
        <v>0</v>
      </c>
      <c r="AF136" s="148">
        <f t="shared" si="41"/>
        <v>0</v>
      </c>
    </row>
    <row r="137" spans="1:32" ht="15.75" hidden="1" thickBot="1">
      <c r="A137" s="154">
        <v>570301</v>
      </c>
      <c r="B137" s="155">
        <v>2</v>
      </c>
      <c r="C137" s="154" t="s">
        <v>827</v>
      </c>
      <c r="D137" s="152">
        <v>0</v>
      </c>
      <c r="E137" s="157"/>
      <c r="F137" s="152">
        <v>0</v>
      </c>
      <c r="G137" s="157">
        <v>0</v>
      </c>
      <c r="H137" s="157">
        <v>0</v>
      </c>
      <c r="I137" s="157">
        <v>0</v>
      </c>
      <c r="J137" s="153">
        <v>0</v>
      </c>
      <c r="K137" s="157">
        <v>0</v>
      </c>
      <c r="L137" s="153">
        <v>0</v>
      </c>
      <c r="M137" s="157">
        <v>0</v>
      </c>
      <c r="N137" s="153">
        <v>0</v>
      </c>
      <c r="O137" s="157">
        <v>0</v>
      </c>
      <c r="P137" s="157">
        <v>0</v>
      </c>
      <c r="Q137" s="157">
        <v>0</v>
      </c>
      <c r="R137" s="157">
        <v>0</v>
      </c>
      <c r="S137" s="157">
        <v>0</v>
      </c>
      <c r="T137" s="157">
        <v>0</v>
      </c>
      <c r="U137" s="157">
        <v>0</v>
      </c>
      <c r="V137" s="157">
        <v>0</v>
      </c>
      <c r="W137" s="157">
        <v>0</v>
      </c>
      <c r="X137" s="152">
        <v>0</v>
      </c>
      <c r="Y137" s="157">
        <v>0</v>
      </c>
      <c r="Z137" s="153">
        <v>0</v>
      </c>
      <c r="AA137" s="157"/>
      <c r="AB137" s="157">
        <v>0</v>
      </c>
      <c r="AC137" s="157">
        <v>0</v>
      </c>
      <c r="AD137" s="153">
        <v>0</v>
      </c>
      <c r="AE137" s="157">
        <f>G137+I137+K137+M137+O137+Q137+S137+U137+W137+Y137+AA137+AC137</f>
        <v>0</v>
      </c>
      <c r="AF137" s="162">
        <f>H137+J137+L137+N137+P137+R137+T137+V137+X137+Z137+AB137+AD137</f>
        <v>0</v>
      </c>
    </row>
    <row r="138" spans="1:32" ht="15.75" hidden="1" thickBot="1">
      <c r="A138" s="141" t="s">
        <v>828</v>
      </c>
      <c r="B138" s="142">
        <v>2</v>
      </c>
      <c r="C138" s="143" t="s">
        <v>829</v>
      </c>
      <c r="D138" s="144">
        <f>D139</f>
        <v>0</v>
      </c>
      <c r="E138" s="144"/>
      <c r="F138" s="144">
        <f t="shared" ref="F138:AF139" si="42">F139</f>
        <v>0</v>
      </c>
      <c r="G138" s="144">
        <f t="shared" si="42"/>
        <v>0</v>
      </c>
      <c r="H138" s="144">
        <f t="shared" si="42"/>
        <v>0</v>
      </c>
      <c r="I138" s="144">
        <f t="shared" si="42"/>
        <v>0</v>
      </c>
      <c r="J138" s="144">
        <f t="shared" si="42"/>
        <v>0</v>
      </c>
      <c r="K138" s="144">
        <f t="shared" si="42"/>
        <v>0</v>
      </c>
      <c r="L138" s="144">
        <f t="shared" si="42"/>
        <v>0</v>
      </c>
      <c r="M138" s="144">
        <f t="shared" si="42"/>
        <v>0</v>
      </c>
      <c r="N138" s="144">
        <f t="shared" si="42"/>
        <v>0</v>
      </c>
      <c r="O138" s="144">
        <f t="shared" si="42"/>
        <v>0</v>
      </c>
      <c r="P138" s="144">
        <v>0</v>
      </c>
      <c r="Q138" s="144">
        <f t="shared" si="42"/>
        <v>0</v>
      </c>
      <c r="R138" s="144">
        <f t="shared" si="42"/>
        <v>0</v>
      </c>
      <c r="S138" s="144">
        <f t="shared" si="42"/>
        <v>0</v>
      </c>
      <c r="T138" s="144">
        <v>0</v>
      </c>
      <c r="U138" s="144">
        <f t="shared" si="42"/>
        <v>0</v>
      </c>
      <c r="V138" s="144">
        <f t="shared" si="42"/>
        <v>0</v>
      </c>
      <c r="W138" s="144">
        <f t="shared" si="42"/>
        <v>0</v>
      </c>
      <c r="X138" s="144">
        <f t="shared" si="42"/>
        <v>0</v>
      </c>
      <c r="Y138" s="144">
        <f t="shared" si="42"/>
        <v>0</v>
      </c>
      <c r="Z138" s="144">
        <f t="shared" si="42"/>
        <v>0</v>
      </c>
      <c r="AA138" s="144">
        <f t="shared" si="42"/>
        <v>0</v>
      </c>
      <c r="AB138" s="144">
        <f t="shared" si="42"/>
        <v>0</v>
      </c>
      <c r="AC138" s="144">
        <f t="shared" si="42"/>
        <v>0</v>
      </c>
      <c r="AD138" s="144">
        <f t="shared" si="42"/>
        <v>0</v>
      </c>
      <c r="AE138" s="144">
        <f t="shared" si="42"/>
        <v>0</v>
      </c>
      <c r="AF138" s="144">
        <f t="shared" si="42"/>
        <v>0</v>
      </c>
    </row>
    <row r="139" spans="1:32" ht="15.75" hidden="1" thickBot="1">
      <c r="A139" s="145">
        <v>5802</v>
      </c>
      <c r="B139" s="146">
        <v>2</v>
      </c>
      <c r="C139" s="147" t="s">
        <v>830</v>
      </c>
      <c r="D139" s="148">
        <f>D140</f>
        <v>0</v>
      </c>
      <c r="E139" s="148"/>
      <c r="F139" s="148">
        <f>F140</f>
        <v>0</v>
      </c>
      <c r="G139" s="148">
        <f t="shared" si="42"/>
        <v>0</v>
      </c>
      <c r="H139" s="148">
        <f t="shared" si="42"/>
        <v>0</v>
      </c>
      <c r="I139" s="148">
        <f t="shared" si="42"/>
        <v>0</v>
      </c>
      <c r="J139" s="148">
        <f t="shared" si="42"/>
        <v>0</v>
      </c>
      <c r="K139" s="148">
        <f t="shared" si="42"/>
        <v>0</v>
      </c>
      <c r="L139" s="148">
        <f t="shared" si="42"/>
        <v>0</v>
      </c>
      <c r="M139" s="148">
        <f t="shared" si="42"/>
        <v>0</v>
      </c>
      <c r="N139" s="148">
        <f t="shared" si="42"/>
        <v>0</v>
      </c>
      <c r="O139" s="148">
        <f t="shared" si="42"/>
        <v>0</v>
      </c>
      <c r="P139" s="148">
        <v>0</v>
      </c>
      <c r="Q139" s="148">
        <f t="shared" si="42"/>
        <v>0</v>
      </c>
      <c r="R139" s="148">
        <f t="shared" si="42"/>
        <v>0</v>
      </c>
      <c r="S139" s="148">
        <f t="shared" si="42"/>
        <v>0</v>
      </c>
      <c r="T139" s="148">
        <v>0</v>
      </c>
      <c r="U139" s="148">
        <f t="shared" si="42"/>
        <v>0</v>
      </c>
      <c r="V139" s="148">
        <v>0</v>
      </c>
      <c r="W139" s="148">
        <f t="shared" si="42"/>
        <v>0</v>
      </c>
      <c r="X139" s="148">
        <v>0</v>
      </c>
      <c r="Y139" s="148">
        <f t="shared" si="42"/>
        <v>0</v>
      </c>
      <c r="Z139" s="148">
        <f t="shared" si="42"/>
        <v>0</v>
      </c>
      <c r="AA139" s="148">
        <f t="shared" si="42"/>
        <v>0</v>
      </c>
      <c r="AB139" s="148">
        <f t="shared" si="42"/>
        <v>0</v>
      </c>
      <c r="AC139" s="148">
        <f t="shared" si="42"/>
        <v>0</v>
      </c>
      <c r="AD139" s="148">
        <f t="shared" si="42"/>
        <v>0</v>
      </c>
      <c r="AE139" s="148">
        <f t="shared" si="42"/>
        <v>0</v>
      </c>
      <c r="AF139" s="148">
        <f t="shared" si="42"/>
        <v>0</v>
      </c>
    </row>
    <row r="140" spans="1:32" ht="15.75" hidden="1" thickBot="1">
      <c r="A140" s="154">
        <v>580204</v>
      </c>
      <c r="B140" s="155">
        <v>2</v>
      </c>
      <c r="C140" s="154" t="s">
        <v>831</v>
      </c>
      <c r="D140" s="152">
        <v>0</v>
      </c>
      <c r="E140" s="157"/>
      <c r="F140" s="152">
        <v>0</v>
      </c>
      <c r="G140" s="157">
        <v>0</v>
      </c>
      <c r="H140" s="157">
        <v>0</v>
      </c>
      <c r="I140" s="157">
        <v>0</v>
      </c>
      <c r="J140" s="153">
        <v>0</v>
      </c>
      <c r="K140" s="157">
        <v>0</v>
      </c>
      <c r="L140" s="153">
        <v>0</v>
      </c>
      <c r="M140" s="157">
        <v>0</v>
      </c>
      <c r="N140" s="153">
        <v>0</v>
      </c>
      <c r="O140" s="157">
        <v>0</v>
      </c>
      <c r="P140" s="157">
        <v>0</v>
      </c>
      <c r="Q140" s="157">
        <v>0</v>
      </c>
      <c r="R140" s="157">
        <v>0</v>
      </c>
      <c r="S140" s="157">
        <v>0</v>
      </c>
      <c r="T140" s="157">
        <v>0</v>
      </c>
      <c r="U140" s="157">
        <v>0</v>
      </c>
      <c r="V140" s="157">
        <v>0</v>
      </c>
      <c r="W140" s="157">
        <v>0</v>
      </c>
      <c r="X140" s="152">
        <v>0</v>
      </c>
      <c r="Y140" s="157">
        <v>0</v>
      </c>
      <c r="Z140" s="153">
        <v>0</v>
      </c>
      <c r="AA140" s="157">
        <v>0</v>
      </c>
      <c r="AB140" s="157">
        <v>0</v>
      </c>
      <c r="AC140" s="157">
        <v>0</v>
      </c>
      <c r="AD140" s="153">
        <v>0</v>
      </c>
      <c r="AE140" s="157">
        <f>G140+I140+K140+M140+O140+Q140+S140+U140+W140+Y140+AA140+AC140</f>
        <v>0</v>
      </c>
      <c r="AF140" s="157">
        <f>H140+J140+L140+N140+P140+R140+T140+V140+X140+Z140+AB140+AD140</f>
        <v>0</v>
      </c>
    </row>
    <row r="141" spans="1:32" ht="15.75" thickBot="1">
      <c r="A141" s="163" t="s">
        <v>832</v>
      </c>
      <c r="B141" s="164"/>
      <c r="C141" s="165"/>
      <c r="D141" s="139">
        <f>D142+D168+D219</f>
        <v>56693354.259999998</v>
      </c>
      <c r="E141" s="139">
        <f t="shared" ref="E141" si="43">SUM(E143:E218)</f>
        <v>0</v>
      </c>
      <c r="F141" s="139">
        <f t="shared" ref="F141:AE141" si="44">F142+F168</f>
        <v>44432652.719999999</v>
      </c>
      <c r="G141" s="139">
        <f t="shared" si="44"/>
        <v>4394331.1197511842</v>
      </c>
      <c r="H141" s="139">
        <f t="shared" si="44"/>
        <v>1665106.6800000002</v>
      </c>
      <c r="I141" s="139">
        <f t="shared" si="44"/>
        <v>5695538.0093982676</v>
      </c>
      <c r="J141" s="139">
        <f t="shared" si="44"/>
        <v>1498605.31</v>
      </c>
      <c r="K141" s="139">
        <f t="shared" si="44"/>
        <v>5390849.8931928091</v>
      </c>
      <c r="L141" s="139">
        <f t="shared" si="44"/>
        <v>6026940.1299999999</v>
      </c>
      <c r="M141" s="139">
        <f t="shared" si="44"/>
        <v>4757415.5054889871</v>
      </c>
      <c r="N141" s="139">
        <f t="shared" si="44"/>
        <v>2133650.3300000005</v>
      </c>
      <c r="O141" s="139">
        <f t="shared" si="44"/>
        <v>5337912.7181469491</v>
      </c>
      <c r="P141" s="139">
        <f t="shared" si="44"/>
        <v>2203885.439999999</v>
      </c>
      <c r="Q141" s="139">
        <f t="shared" si="44"/>
        <v>5015009.187017276</v>
      </c>
      <c r="R141" s="139">
        <f t="shared" si="44"/>
        <v>2040241.49</v>
      </c>
      <c r="S141" s="139">
        <f t="shared" si="44"/>
        <v>4940264.4545270689</v>
      </c>
      <c r="T141" s="139">
        <v>2098683.8300000005</v>
      </c>
      <c r="U141" s="139">
        <f t="shared" si="44"/>
        <v>5200213.266882021</v>
      </c>
      <c r="V141" s="139">
        <f t="shared" si="44"/>
        <v>3741196.25</v>
      </c>
      <c r="W141" s="139">
        <f t="shared" si="44"/>
        <v>4063334.1042690193</v>
      </c>
      <c r="X141" s="139">
        <f t="shared" si="44"/>
        <v>3159581.6700000009</v>
      </c>
      <c r="Y141" s="139">
        <f t="shared" si="44"/>
        <v>4117146.7140032127</v>
      </c>
      <c r="Z141" s="139">
        <f t="shared" si="44"/>
        <v>2668010.4800000014</v>
      </c>
      <c r="AA141" s="139">
        <f>AA142+AA168</f>
        <v>3935062.6599873416</v>
      </c>
      <c r="AB141" s="139">
        <f>AB142+AB168+AB219</f>
        <v>2147831.1800000006</v>
      </c>
      <c r="AC141" s="139">
        <f>AC142+AC168+AC219</f>
        <v>3881233.7097939076</v>
      </c>
      <c r="AD141" s="139">
        <f t="shared" ref="AD141" si="45">AD142+AD168</f>
        <v>4503476.1199999973</v>
      </c>
      <c r="AE141" s="139">
        <f t="shared" si="44"/>
        <v>56728311.34245804</v>
      </c>
      <c r="AF141" s="139">
        <f>AF142+AF168+AF219</f>
        <v>33888116.180000007</v>
      </c>
    </row>
    <row r="142" spans="1:32" ht="15.75" hidden="1" thickBot="1">
      <c r="A142" s="141" t="s">
        <v>833</v>
      </c>
      <c r="B142" s="142">
        <v>1</v>
      </c>
      <c r="C142" s="143" t="s">
        <v>834</v>
      </c>
      <c r="D142" s="144">
        <f>+D143+D147+D151+D157+D161</f>
        <v>15577308.92</v>
      </c>
      <c r="E142" s="144"/>
      <c r="F142" s="144">
        <f t="shared" ref="F142:AE142" si="46">+F143+F147+F151+F157+F161</f>
        <v>15825919.972140001</v>
      </c>
      <c r="G142" s="144">
        <f t="shared" si="46"/>
        <v>1298109.0766666669</v>
      </c>
      <c r="H142" s="144">
        <f t="shared" si="46"/>
        <v>1192249.1600000001</v>
      </c>
      <c r="I142" s="144">
        <f t="shared" si="46"/>
        <v>1298109.0766666669</v>
      </c>
      <c r="J142" s="144">
        <f t="shared" si="46"/>
        <v>1174104.1200000001</v>
      </c>
      <c r="K142" s="144">
        <f t="shared" si="46"/>
        <v>1298109.0766666669</v>
      </c>
      <c r="L142" s="144">
        <f t="shared" si="46"/>
        <v>1187081.8099999998</v>
      </c>
      <c r="M142" s="144">
        <f t="shared" si="46"/>
        <v>1298109.0766666669</v>
      </c>
      <c r="N142" s="144">
        <f t="shared" si="46"/>
        <v>1163792.47</v>
      </c>
      <c r="O142" s="144">
        <f t="shared" si="46"/>
        <v>1298109.0766666669</v>
      </c>
      <c r="P142" s="144">
        <f t="shared" si="46"/>
        <v>1082171.25</v>
      </c>
      <c r="Q142" s="144">
        <f t="shared" si="46"/>
        <v>1298109.0766666669</v>
      </c>
      <c r="R142" s="144">
        <f t="shared" si="46"/>
        <v>1070255.1000000001</v>
      </c>
      <c r="S142" s="144">
        <f t="shared" si="46"/>
        <v>1298109.0766666669</v>
      </c>
      <c r="T142" s="144">
        <f t="shared" si="46"/>
        <v>1055432.8199999998</v>
      </c>
      <c r="U142" s="144">
        <f t="shared" si="46"/>
        <v>1298109.0766666669</v>
      </c>
      <c r="V142" s="144">
        <f t="shared" si="46"/>
        <v>1069536.68</v>
      </c>
      <c r="W142" s="144">
        <f t="shared" si="46"/>
        <v>1298109.0766666669</v>
      </c>
      <c r="X142" s="144">
        <f t="shared" si="46"/>
        <v>1110685.0799999996</v>
      </c>
      <c r="Y142" s="144">
        <f t="shared" si="46"/>
        <v>1298109.0766666669</v>
      </c>
      <c r="Z142" s="144">
        <f t="shared" si="46"/>
        <v>1132044.8600000001</v>
      </c>
      <c r="AA142" s="144">
        <f t="shared" si="46"/>
        <v>1298109.0766666669</v>
      </c>
      <c r="AB142" s="144">
        <f t="shared" si="46"/>
        <v>986670.71</v>
      </c>
      <c r="AC142" s="144">
        <f t="shared" si="46"/>
        <v>1298109.0766666669</v>
      </c>
      <c r="AD142" s="144">
        <f t="shared" si="46"/>
        <v>979179.11999999988</v>
      </c>
      <c r="AE142" s="144">
        <f t="shared" si="46"/>
        <v>15577308.920000002</v>
      </c>
      <c r="AF142" s="144">
        <f>+AF143+AF147+AF151+AF157+AF161</f>
        <v>13203203.18</v>
      </c>
    </row>
    <row r="143" spans="1:32" ht="15.75" hidden="1" thickBot="1">
      <c r="A143" s="145">
        <v>6101</v>
      </c>
      <c r="B143" s="146">
        <v>1</v>
      </c>
      <c r="C143" s="147" t="s">
        <v>835</v>
      </c>
      <c r="D143" s="148">
        <f>SUM(D144:D146)</f>
        <v>9906139.4399999995</v>
      </c>
      <c r="E143" s="148"/>
      <c r="F143" s="148">
        <f t="shared" ref="F143:AF143" si="47">SUM(F144:F146)</f>
        <v>9835795.9800000004</v>
      </c>
      <c r="G143" s="148">
        <f t="shared" si="47"/>
        <v>825511.62000000011</v>
      </c>
      <c r="H143" s="148">
        <f t="shared" si="47"/>
        <v>824176</v>
      </c>
      <c r="I143" s="148">
        <f t="shared" si="47"/>
        <v>825511.62000000011</v>
      </c>
      <c r="J143" s="148">
        <f t="shared" si="47"/>
        <v>797220.19000000018</v>
      </c>
      <c r="K143" s="148">
        <f t="shared" si="47"/>
        <v>825511.62000000011</v>
      </c>
      <c r="L143" s="148">
        <f t="shared" si="47"/>
        <v>798622.73999999976</v>
      </c>
      <c r="M143" s="148">
        <f t="shared" si="47"/>
        <v>825511.62000000011</v>
      </c>
      <c r="N143" s="148">
        <f t="shared" si="47"/>
        <v>791029.29000000015</v>
      </c>
      <c r="O143" s="148">
        <f t="shared" si="47"/>
        <v>825511.62000000011</v>
      </c>
      <c r="P143" s="148">
        <f t="shared" si="47"/>
        <v>784209.07999999984</v>
      </c>
      <c r="Q143" s="148">
        <f t="shared" si="47"/>
        <v>825511.62000000011</v>
      </c>
      <c r="R143" s="148">
        <f t="shared" si="47"/>
        <v>784796.89000000025</v>
      </c>
      <c r="S143" s="148">
        <f t="shared" si="47"/>
        <v>825511.62000000011</v>
      </c>
      <c r="T143" s="148">
        <v>776314.04999999981</v>
      </c>
      <c r="U143" s="148">
        <f t="shared" si="47"/>
        <v>825511.62000000011</v>
      </c>
      <c r="V143" s="148">
        <f t="shared" si="47"/>
        <v>779762.80999999971</v>
      </c>
      <c r="W143" s="148">
        <f t="shared" si="47"/>
        <v>825511.62000000011</v>
      </c>
      <c r="X143" s="148">
        <f t="shared" si="47"/>
        <v>768115.11999999953</v>
      </c>
      <c r="Y143" s="148">
        <f t="shared" si="47"/>
        <v>825511.62000000011</v>
      </c>
      <c r="Z143" s="148">
        <f t="shared" si="47"/>
        <v>770408.27000000014</v>
      </c>
      <c r="AA143" s="148">
        <f t="shared" si="47"/>
        <v>825511.62000000011</v>
      </c>
      <c r="AB143" s="148">
        <f t="shared" si="47"/>
        <v>712865.37999999989</v>
      </c>
      <c r="AC143" s="148">
        <f t="shared" si="47"/>
        <v>825511.62000000011</v>
      </c>
      <c r="AD143" s="148">
        <f t="shared" si="47"/>
        <v>718071.94999999972</v>
      </c>
      <c r="AE143" s="148">
        <f t="shared" si="47"/>
        <v>9906139.4400000013</v>
      </c>
      <c r="AF143" s="148">
        <f t="shared" si="47"/>
        <v>9305591.7699999996</v>
      </c>
    </row>
    <row r="144" spans="1:32" ht="15.75" hidden="1" thickBot="1">
      <c r="A144" s="154">
        <v>610105</v>
      </c>
      <c r="B144" s="166">
        <v>1</v>
      </c>
      <c r="C144" s="154" t="s">
        <v>715</v>
      </c>
      <c r="D144" s="152">
        <v>7043745.96</v>
      </c>
      <c r="E144" s="152"/>
      <c r="F144" s="152">
        <v>8670385.3200000003</v>
      </c>
      <c r="G144" s="153">
        <v>825511.62000000011</v>
      </c>
      <c r="H144" s="153">
        <v>769428</v>
      </c>
      <c r="I144" s="153">
        <v>825511.62000000011</v>
      </c>
      <c r="J144" s="153">
        <v>742202.19000000018</v>
      </c>
      <c r="K144" s="153">
        <v>825511.62000000011</v>
      </c>
      <c r="L144" s="153">
        <v>745683.91999999969</v>
      </c>
      <c r="M144" s="153">
        <v>825511.62000000011</v>
      </c>
      <c r="N144" s="153">
        <v>735963.39000000013</v>
      </c>
      <c r="O144" s="153">
        <v>825511.62000000011</v>
      </c>
      <c r="P144" s="153">
        <v>729481.07999999984</v>
      </c>
      <c r="Q144" s="153">
        <v>825511.62000000011</v>
      </c>
      <c r="R144" s="153">
        <v>730929.73000000021</v>
      </c>
      <c r="S144" s="152">
        <v>825511.62000000011</v>
      </c>
      <c r="T144" s="152">
        <v>722066.04999999981</v>
      </c>
      <c r="U144" s="152">
        <v>825511.62000000011</v>
      </c>
      <c r="V144" s="152">
        <v>727120.18999999971</v>
      </c>
      <c r="W144" s="152">
        <v>825511.62000000011</v>
      </c>
      <c r="X144" s="152">
        <v>719627.71999999951</v>
      </c>
      <c r="Y144" s="153">
        <v>825511.62000000011</v>
      </c>
      <c r="Z144" s="153">
        <v>722000.87000000011</v>
      </c>
      <c r="AA144" s="153">
        <v>825511.62000000011</v>
      </c>
      <c r="AB144" s="153">
        <v>664133.51</v>
      </c>
      <c r="AC144" s="153">
        <v>825511.62000000011</v>
      </c>
      <c r="AD144" s="153">
        <v>668203.88999999966</v>
      </c>
      <c r="AE144" s="152">
        <f t="shared" ref="AE144:AF146" si="48">G144+I144+K144+M144+O144+Q144+S144+U144+W144+Y144+AA144+AC144</f>
        <v>9906139.4400000013</v>
      </c>
      <c r="AF144" s="157">
        <f t="shared" si="48"/>
        <v>8676840.5399999991</v>
      </c>
    </row>
    <row r="145" spans="1:32" ht="15.75" hidden="1" thickBot="1">
      <c r="A145" s="154">
        <v>610106</v>
      </c>
      <c r="B145" s="166">
        <v>1</v>
      </c>
      <c r="C145" s="154" t="s">
        <v>716</v>
      </c>
      <c r="D145" s="152">
        <v>2862393.48</v>
      </c>
      <c r="E145" s="152"/>
      <c r="F145" s="152">
        <v>1165410.6600000001</v>
      </c>
      <c r="G145" s="153">
        <v>0</v>
      </c>
      <c r="H145" s="153">
        <v>54748</v>
      </c>
      <c r="I145" s="153">
        <v>0</v>
      </c>
      <c r="J145" s="153">
        <v>55018</v>
      </c>
      <c r="K145" s="153">
        <v>0</v>
      </c>
      <c r="L145" s="153">
        <v>52938.820000000007</v>
      </c>
      <c r="M145" s="153">
        <v>0</v>
      </c>
      <c r="N145" s="153">
        <v>55065.899999999994</v>
      </c>
      <c r="O145" s="153">
        <v>0</v>
      </c>
      <c r="P145" s="153">
        <v>54727.999999999971</v>
      </c>
      <c r="Q145" s="153">
        <v>0</v>
      </c>
      <c r="R145" s="153">
        <v>53867.160000000033</v>
      </c>
      <c r="S145" s="152">
        <v>0</v>
      </c>
      <c r="T145" s="152">
        <v>54248</v>
      </c>
      <c r="U145" s="152">
        <v>0</v>
      </c>
      <c r="V145" s="152">
        <v>52642.619999999995</v>
      </c>
      <c r="W145" s="152">
        <v>0</v>
      </c>
      <c r="X145" s="152">
        <v>48487.400000000052</v>
      </c>
      <c r="Y145" s="153">
        <v>0</v>
      </c>
      <c r="Z145" s="153">
        <v>48407.400000000023</v>
      </c>
      <c r="AA145" s="153">
        <v>0</v>
      </c>
      <c r="AB145" s="153">
        <v>48731.86999999985</v>
      </c>
      <c r="AC145" s="153">
        <v>0</v>
      </c>
      <c r="AD145" s="153">
        <v>49868.060000000056</v>
      </c>
      <c r="AE145" s="152">
        <f t="shared" si="48"/>
        <v>0</v>
      </c>
      <c r="AF145" s="157">
        <f t="shared" si="48"/>
        <v>628751.23</v>
      </c>
    </row>
    <row r="146" spans="1:32" ht="15.75" hidden="1" thickBot="1">
      <c r="A146" s="154">
        <v>610109</v>
      </c>
      <c r="B146" s="166">
        <v>1</v>
      </c>
      <c r="C146" s="154" t="s">
        <v>717</v>
      </c>
      <c r="D146" s="152">
        <v>0</v>
      </c>
      <c r="E146" s="152"/>
      <c r="F146" s="152">
        <v>0</v>
      </c>
      <c r="G146" s="153">
        <v>0</v>
      </c>
      <c r="H146" s="153">
        <v>0</v>
      </c>
      <c r="I146" s="153">
        <v>0</v>
      </c>
      <c r="J146" s="153">
        <v>0</v>
      </c>
      <c r="K146" s="153">
        <v>0</v>
      </c>
      <c r="L146" s="153">
        <v>0</v>
      </c>
      <c r="M146" s="153">
        <v>0</v>
      </c>
      <c r="N146" s="153">
        <v>0</v>
      </c>
      <c r="O146" s="153">
        <v>0</v>
      </c>
      <c r="P146" s="153">
        <v>0</v>
      </c>
      <c r="Q146" s="153">
        <v>0</v>
      </c>
      <c r="R146" s="153">
        <v>0</v>
      </c>
      <c r="S146" s="152">
        <v>0</v>
      </c>
      <c r="T146" s="152">
        <v>0</v>
      </c>
      <c r="U146" s="152">
        <v>0</v>
      </c>
      <c r="V146" s="152">
        <v>0</v>
      </c>
      <c r="W146" s="152">
        <v>0</v>
      </c>
      <c r="X146" s="152">
        <v>0</v>
      </c>
      <c r="Y146" s="153">
        <v>0</v>
      </c>
      <c r="Z146" s="153">
        <v>0</v>
      </c>
      <c r="AA146" s="153">
        <v>0</v>
      </c>
      <c r="AB146" s="153">
        <v>0</v>
      </c>
      <c r="AC146" s="153">
        <v>0</v>
      </c>
      <c r="AD146" s="153">
        <v>0</v>
      </c>
      <c r="AE146" s="152">
        <f t="shared" si="48"/>
        <v>0</v>
      </c>
      <c r="AF146" s="157">
        <f t="shared" si="48"/>
        <v>0</v>
      </c>
    </row>
    <row r="147" spans="1:32" ht="15.75" hidden="1" thickBot="1">
      <c r="A147" s="145">
        <v>6102</v>
      </c>
      <c r="B147" s="146">
        <v>1</v>
      </c>
      <c r="C147" s="147" t="s">
        <v>718</v>
      </c>
      <c r="D147" s="148">
        <f>SUM(D148:D150)</f>
        <v>1401088.92</v>
      </c>
      <c r="E147" s="148"/>
      <c r="F147" s="148">
        <f t="shared" ref="F147:AF147" si="49">SUM(F148:F150)</f>
        <v>1394659.68</v>
      </c>
      <c r="G147" s="148">
        <f t="shared" si="49"/>
        <v>116757.41000000002</v>
      </c>
      <c r="H147" s="148">
        <f t="shared" si="49"/>
        <v>98964.11</v>
      </c>
      <c r="I147" s="148">
        <f t="shared" si="49"/>
        <v>116757.41000000002</v>
      </c>
      <c r="J147" s="148">
        <f t="shared" si="49"/>
        <v>97916.189999999973</v>
      </c>
      <c r="K147" s="148">
        <f t="shared" si="49"/>
        <v>116757.41000000002</v>
      </c>
      <c r="L147" s="148">
        <f t="shared" si="49"/>
        <v>97697.59000000004</v>
      </c>
      <c r="M147" s="148">
        <f t="shared" si="49"/>
        <v>116757.41000000002</v>
      </c>
      <c r="N147" s="148">
        <f t="shared" si="49"/>
        <v>96856.849999999919</v>
      </c>
      <c r="O147" s="148">
        <f t="shared" si="49"/>
        <v>116757.41000000002</v>
      </c>
      <c r="P147" s="148">
        <f t="shared" si="49"/>
        <v>94118.500000000058</v>
      </c>
      <c r="Q147" s="148">
        <f t="shared" si="49"/>
        <v>116757.41000000002</v>
      </c>
      <c r="R147" s="148">
        <f t="shared" si="49"/>
        <v>93108.419999999955</v>
      </c>
      <c r="S147" s="148">
        <f t="shared" si="49"/>
        <v>116757.41000000002</v>
      </c>
      <c r="T147" s="148">
        <v>92178.570000000065</v>
      </c>
      <c r="U147" s="148">
        <f t="shared" si="49"/>
        <v>116757.41000000002</v>
      </c>
      <c r="V147" s="148">
        <f t="shared" si="49"/>
        <v>92659.46000000005</v>
      </c>
      <c r="W147" s="148">
        <f t="shared" si="49"/>
        <v>116757.41000000002</v>
      </c>
      <c r="X147" s="148">
        <f t="shared" si="49"/>
        <v>95224.559999999939</v>
      </c>
      <c r="Y147" s="148">
        <f t="shared" si="49"/>
        <v>116757.41000000002</v>
      </c>
      <c r="Z147" s="148">
        <f t="shared" si="49"/>
        <v>96835.509999999951</v>
      </c>
      <c r="AA147" s="148">
        <f t="shared" si="49"/>
        <v>116757.41000000002</v>
      </c>
      <c r="AB147" s="148">
        <f t="shared" si="49"/>
        <v>85579.419999999925</v>
      </c>
      <c r="AC147" s="148">
        <f t="shared" si="49"/>
        <v>116757.41000000002</v>
      </c>
      <c r="AD147" s="148">
        <f t="shared" si="49"/>
        <v>85213.960000000166</v>
      </c>
      <c r="AE147" s="148">
        <f t="shared" si="49"/>
        <v>1401088.92</v>
      </c>
      <c r="AF147" s="148">
        <f t="shared" si="49"/>
        <v>1126353.1400000001</v>
      </c>
    </row>
    <row r="148" spans="1:32" ht="15.75" hidden="1" thickBot="1">
      <c r="A148" s="154">
        <v>610203</v>
      </c>
      <c r="B148" s="166">
        <v>1</v>
      </c>
      <c r="C148" s="154" t="s">
        <v>719</v>
      </c>
      <c r="D148" s="152">
        <v>866497.2</v>
      </c>
      <c r="E148" s="152"/>
      <c r="F148" s="152">
        <v>755944.65999999992</v>
      </c>
      <c r="G148" s="153">
        <v>72208.100000000006</v>
      </c>
      <c r="H148" s="153">
        <v>67607.3</v>
      </c>
      <c r="I148" s="153">
        <v>72208.100000000006</v>
      </c>
      <c r="J148" s="153">
        <v>67924.729999999967</v>
      </c>
      <c r="K148" s="153">
        <v>72208.100000000006</v>
      </c>
      <c r="L148" s="153">
        <v>67869.61000000003</v>
      </c>
      <c r="M148" s="153">
        <v>72208.100000000006</v>
      </c>
      <c r="N148" s="153">
        <v>67752.099999999962</v>
      </c>
      <c r="O148" s="153">
        <v>72208.100000000006</v>
      </c>
      <c r="P148" s="153">
        <v>65104.530000000042</v>
      </c>
      <c r="Q148" s="153">
        <v>72208.100000000006</v>
      </c>
      <c r="R148" s="153">
        <v>64182.409999999974</v>
      </c>
      <c r="S148" s="152">
        <v>72208.100000000006</v>
      </c>
      <c r="T148" s="152">
        <v>63602.590000000011</v>
      </c>
      <c r="U148" s="152">
        <v>72208.100000000006</v>
      </c>
      <c r="V148" s="152">
        <v>64275.090000000098</v>
      </c>
      <c r="W148" s="152">
        <v>72208.100000000006</v>
      </c>
      <c r="X148" s="152">
        <v>66728.119999999937</v>
      </c>
      <c r="Y148" s="153">
        <v>72208.100000000006</v>
      </c>
      <c r="Z148" s="153">
        <v>68420.589999999967</v>
      </c>
      <c r="AA148" s="153">
        <v>72208.100000000006</v>
      </c>
      <c r="AB148" s="153">
        <v>59844.54999999993</v>
      </c>
      <c r="AC148" s="153">
        <v>72208.100000000006</v>
      </c>
      <c r="AD148" s="153">
        <v>59092.700000000128</v>
      </c>
      <c r="AE148" s="152">
        <f t="shared" ref="AE148:AF150" si="50">G148+I148+K148+M148+O148+Q148+S148+U148+W148+Y148+AA148+AC148</f>
        <v>866497.19999999984</v>
      </c>
      <c r="AF148" s="157">
        <f t="shared" si="50"/>
        <v>782404.32000000007</v>
      </c>
    </row>
    <row r="149" spans="1:32" ht="15.75" hidden="1" thickBot="1">
      <c r="A149" s="154">
        <v>610204</v>
      </c>
      <c r="B149" s="166">
        <v>1</v>
      </c>
      <c r="C149" s="154" t="s">
        <v>720</v>
      </c>
      <c r="D149" s="152">
        <v>312484.68000000005</v>
      </c>
      <c r="E149" s="152"/>
      <c r="F149" s="152">
        <v>416607.98000000004</v>
      </c>
      <c r="G149" s="153">
        <v>26040.390000000014</v>
      </c>
      <c r="H149" s="153">
        <v>30758.700000000004</v>
      </c>
      <c r="I149" s="153">
        <v>26040.390000000014</v>
      </c>
      <c r="J149" s="153">
        <v>29991.46</v>
      </c>
      <c r="K149" s="153">
        <v>26040.390000000014</v>
      </c>
      <c r="L149" s="153">
        <v>29827.98000000001</v>
      </c>
      <c r="M149" s="153">
        <v>26040.390000000014</v>
      </c>
      <c r="N149" s="153">
        <v>29104.749999999964</v>
      </c>
      <c r="O149" s="153">
        <v>26040.390000000014</v>
      </c>
      <c r="P149" s="153">
        <v>29013.970000000008</v>
      </c>
      <c r="Q149" s="153">
        <v>26040.390000000014</v>
      </c>
      <c r="R149" s="153">
        <v>28926.00999999998</v>
      </c>
      <c r="S149" s="152">
        <v>26040.390000000014</v>
      </c>
      <c r="T149" s="152">
        <v>28575.980000000061</v>
      </c>
      <c r="U149" s="152">
        <v>26040.390000000014</v>
      </c>
      <c r="V149" s="152">
        <v>28384.369999999944</v>
      </c>
      <c r="W149" s="152">
        <v>26040.390000000014</v>
      </c>
      <c r="X149" s="152">
        <v>28496.440000000002</v>
      </c>
      <c r="Y149" s="153">
        <v>26040.390000000014</v>
      </c>
      <c r="Z149" s="153">
        <v>28414.919999999984</v>
      </c>
      <c r="AA149" s="153">
        <v>26040.390000000014</v>
      </c>
      <c r="AB149" s="153">
        <v>25734.870000000003</v>
      </c>
      <c r="AC149" s="153">
        <v>26040.390000000014</v>
      </c>
      <c r="AD149" s="153">
        <v>26121.260000000031</v>
      </c>
      <c r="AE149" s="152">
        <f t="shared" si="50"/>
        <v>312484.68000000017</v>
      </c>
      <c r="AF149" s="157">
        <f t="shared" si="50"/>
        <v>343350.70999999996</v>
      </c>
    </row>
    <row r="150" spans="1:32" ht="15.75" hidden="1" thickBot="1">
      <c r="A150" s="154">
        <v>610235</v>
      </c>
      <c r="B150" s="166">
        <v>1</v>
      </c>
      <c r="C150" s="154" t="s">
        <v>836</v>
      </c>
      <c r="D150" s="152">
        <v>222107.04</v>
      </c>
      <c r="E150" s="152"/>
      <c r="F150" s="152">
        <v>222107.04</v>
      </c>
      <c r="G150" s="153">
        <v>18508.919999999998</v>
      </c>
      <c r="H150" s="153">
        <v>598.11</v>
      </c>
      <c r="I150" s="153">
        <v>18508.919999999998</v>
      </c>
      <c r="J150" s="153">
        <v>0</v>
      </c>
      <c r="K150" s="153">
        <v>18508.919999999998</v>
      </c>
      <c r="L150" s="153">
        <v>0</v>
      </c>
      <c r="M150" s="153">
        <v>18508.919999999998</v>
      </c>
      <c r="N150" s="153">
        <v>0</v>
      </c>
      <c r="O150" s="153">
        <v>18508.919999999998</v>
      </c>
      <c r="P150" s="153">
        <v>0</v>
      </c>
      <c r="Q150" s="153">
        <v>18508.919999999998</v>
      </c>
      <c r="R150" s="153">
        <v>0</v>
      </c>
      <c r="S150" s="152">
        <v>18508.919999999998</v>
      </c>
      <c r="T150" s="152">
        <v>0</v>
      </c>
      <c r="U150" s="152">
        <v>18508.919999999998</v>
      </c>
      <c r="V150" s="152">
        <v>0</v>
      </c>
      <c r="W150" s="152">
        <v>18508.919999999998</v>
      </c>
      <c r="X150" s="152">
        <v>0</v>
      </c>
      <c r="Y150" s="153">
        <v>18508.919999999998</v>
      </c>
      <c r="Z150" s="153">
        <v>0</v>
      </c>
      <c r="AA150" s="153">
        <v>18508.919999999998</v>
      </c>
      <c r="AB150" s="153">
        <v>0</v>
      </c>
      <c r="AC150" s="153">
        <v>18508.919999999998</v>
      </c>
      <c r="AD150" s="153">
        <v>0</v>
      </c>
      <c r="AE150" s="152">
        <f t="shared" si="50"/>
        <v>222107.03999999992</v>
      </c>
      <c r="AF150" s="157">
        <f t="shared" si="50"/>
        <v>598.11</v>
      </c>
    </row>
    <row r="151" spans="1:32" ht="15.75" hidden="1" thickBot="1">
      <c r="A151" s="145">
        <v>6105</v>
      </c>
      <c r="B151" s="146">
        <v>2</v>
      </c>
      <c r="C151" s="147" t="s">
        <v>722</v>
      </c>
      <c r="D151" s="148">
        <f>SUM(D152:D156)</f>
        <v>566472.95999999996</v>
      </c>
      <c r="E151" s="148"/>
      <c r="F151" s="148">
        <f t="shared" ref="F151:AF151" si="51">SUM(F152:F156)</f>
        <v>807844.64000000013</v>
      </c>
      <c r="G151" s="148">
        <f t="shared" si="51"/>
        <v>47206.080000000002</v>
      </c>
      <c r="H151" s="148">
        <f t="shared" si="51"/>
        <v>51226.28</v>
      </c>
      <c r="I151" s="148">
        <f t="shared" si="51"/>
        <v>47206.080000000002</v>
      </c>
      <c r="J151" s="148">
        <f t="shared" si="51"/>
        <v>81678.969999999987</v>
      </c>
      <c r="K151" s="148">
        <f t="shared" si="51"/>
        <v>47206.080000000002</v>
      </c>
      <c r="L151" s="148">
        <f t="shared" si="51"/>
        <v>78225.890000000029</v>
      </c>
      <c r="M151" s="148">
        <f t="shared" si="51"/>
        <v>47206.080000000002</v>
      </c>
      <c r="N151" s="148">
        <f t="shared" si="51"/>
        <v>79652.839999999967</v>
      </c>
      <c r="O151" s="148">
        <f t="shared" si="51"/>
        <v>47206.080000000002</v>
      </c>
      <c r="P151" s="148">
        <f t="shared" si="51"/>
        <v>56252.820000000007</v>
      </c>
      <c r="Q151" s="148">
        <f t="shared" si="51"/>
        <v>47206.080000000002</v>
      </c>
      <c r="R151" s="148">
        <f t="shared" si="51"/>
        <v>46777.340000000018</v>
      </c>
      <c r="S151" s="148">
        <f t="shared" si="51"/>
        <v>47206.080000000002</v>
      </c>
      <c r="T151" s="148">
        <v>42834.239999999991</v>
      </c>
      <c r="U151" s="148">
        <f t="shared" si="51"/>
        <v>47206.080000000002</v>
      </c>
      <c r="V151" s="148">
        <f t="shared" si="51"/>
        <v>50924.169999999991</v>
      </c>
      <c r="W151" s="148">
        <f t="shared" si="51"/>
        <v>47206.080000000002</v>
      </c>
      <c r="X151" s="148">
        <f t="shared" si="51"/>
        <v>94308.230000000069</v>
      </c>
      <c r="Y151" s="148">
        <f t="shared" si="51"/>
        <v>47206.080000000002</v>
      </c>
      <c r="Z151" s="148">
        <f t="shared" si="51"/>
        <v>108459.08000000005</v>
      </c>
      <c r="AA151" s="148">
        <f t="shared" si="51"/>
        <v>47206.080000000002</v>
      </c>
      <c r="AB151" s="148">
        <f t="shared" si="51"/>
        <v>53663.870000000054</v>
      </c>
      <c r="AC151" s="148">
        <f t="shared" si="51"/>
        <v>47206.080000000002</v>
      </c>
      <c r="AD151" s="148">
        <f t="shared" si="51"/>
        <v>42864.469999999827</v>
      </c>
      <c r="AE151" s="148">
        <f t="shared" si="51"/>
        <v>566472.9600000002</v>
      </c>
      <c r="AF151" s="148">
        <f t="shared" si="51"/>
        <v>786868.2</v>
      </c>
    </row>
    <row r="152" spans="1:32" ht="15.75" hidden="1" thickBot="1">
      <c r="A152" s="154">
        <v>610506</v>
      </c>
      <c r="B152" s="166">
        <v>2</v>
      </c>
      <c r="C152" s="154" t="s">
        <v>723</v>
      </c>
      <c r="D152" s="152">
        <v>13200</v>
      </c>
      <c r="E152" s="152"/>
      <c r="F152" s="152">
        <v>13200</v>
      </c>
      <c r="G152" s="153">
        <v>1100</v>
      </c>
      <c r="H152" s="153">
        <v>0</v>
      </c>
      <c r="I152" s="153">
        <v>1100</v>
      </c>
      <c r="J152" s="153">
        <v>0</v>
      </c>
      <c r="K152" s="153">
        <v>1100</v>
      </c>
      <c r="L152" s="153">
        <v>0</v>
      </c>
      <c r="M152" s="153">
        <v>1100</v>
      </c>
      <c r="N152" s="153">
        <v>0</v>
      </c>
      <c r="O152" s="153">
        <v>1100</v>
      </c>
      <c r="P152" s="153">
        <v>0</v>
      </c>
      <c r="Q152" s="153">
        <v>1100</v>
      </c>
      <c r="R152" s="153">
        <v>0</v>
      </c>
      <c r="S152" s="152">
        <v>1100</v>
      </c>
      <c r="T152" s="152">
        <v>0</v>
      </c>
      <c r="U152" s="152">
        <v>1100</v>
      </c>
      <c r="V152" s="152">
        <v>0</v>
      </c>
      <c r="W152" s="152">
        <v>1100</v>
      </c>
      <c r="X152" s="152">
        <v>0</v>
      </c>
      <c r="Y152" s="153">
        <v>1100</v>
      </c>
      <c r="Z152" s="153">
        <v>0</v>
      </c>
      <c r="AA152" s="153">
        <v>1100</v>
      </c>
      <c r="AB152" s="153">
        <v>0</v>
      </c>
      <c r="AC152" s="153">
        <v>1100</v>
      </c>
      <c r="AD152" s="153">
        <v>0</v>
      </c>
      <c r="AE152" s="152">
        <f t="shared" ref="AE152:AF156" si="52">G152+I152+K152+M152+O152+Q152+S152+U152+W152+Y152+AA152+AC152</f>
        <v>13200</v>
      </c>
      <c r="AF152" s="157">
        <f t="shared" si="52"/>
        <v>0</v>
      </c>
    </row>
    <row r="153" spans="1:32" ht="15.75" hidden="1" thickBot="1">
      <c r="A153" s="154">
        <v>610509</v>
      </c>
      <c r="B153" s="166">
        <v>2</v>
      </c>
      <c r="C153" s="154" t="s">
        <v>724</v>
      </c>
      <c r="D153" s="152">
        <v>491832.96</v>
      </c>
      <c r="E153" s="152"/>
      <c r="F153" s="152">
        <v>687234.3</v>
      </c>
      <c r="G153" s="153">
        <v>40986.080000000002</v>
      </c>
      <c r="H153" s="153">
        <v>46325.279999999999</v>
      </c>
      <c r="I153" s="153">
        <v>40986.080000000002</v>
      </c>
      <c r="J153" s="153">
        <v>76186.969999999987</v>
      </c>
      <c r="K153" s="153">
        <v>40986.080000000002</v>
      </c>
      <c r="L153" s="153">
        <v>71896.890000000029</v>
      </c>
      <c r="M153" s="153">
        <v>40986.080000000002</v>
      </c>
      <c r="N153" s="153">
        <v>73571.169999999969</v>
      </c>
      <c r="O153" s="153">
        <v>40986.080000000002</v>
      </c>
      <c r="P153" s="153">
        <v>48266.820000000007</v>
      </c>
      <c r="Q153" s="153">
        <v>40986.080000000002</v>
      </c>
      <c r="R153" s="153">
        <v>36398.000000000015</v>
      </c>
      <c r="S153" s="152">
        <v>40986.080000000002</v>
      </c>
      <c r="T153" s="152">
        <v>36234.239999999991</v>
      </c>
      <c r="U153" s="152">
        <v>40986.080000000002</v>
      </c>
      <c r="V153" s="152">
        <v>41367.509999999995</v>
      </c>
      <c r="W153" s="152">
        <v>40986.080000000002</v>
      </c>
      <c r="X153" s="152">
        <v>83653.56000000007</v>
      </c>
      <c r="Y153" s="153">
        <v>40986.080000000002</v>
      </c>
      <c r="Z153" s="153">
        <v>101000.74000000005</v>
      </c>
      <c r="AA153" s="153">
        <v>40986.080000000002</v>
      </c>
      <c r="AB153" s="153">
        <v>45600.540000000052</v>
      </c>
      <c r="AC153" s="153">
        <v>40986.080000000002</v>
      </c>
      <c r="AD153" s="153">
        <v>33971.139999999825</v>
      </c>
      <c r="AE153" s="152">
        <f t="shared" si="52"/>
        <v>491832.96000000014</v>
      </c>
      <c r="AF153" s="157">
        <f t="shared" si="52"/>
        <v>694472.86</v>
      </c>
    </row>
    <row r="154" spans="1:32" ht="15.75" hidden="1" thickBot="1">
      <c r="A154" s="154">
        <v>610510</v>
      </c>
      <c r="B154" s="166">
        <v>2</v>
      </c>
      <c r="C154" s="154" t="s">
        <v>725</v>
      </c>
      <c r="D154" s="152">
        <v>0</v>
      </c>
      <c r="E154" s="152"/>
      <c r="F154" s="152">
        <v>0</v>
      </c>
      <c r="G154" s="153">
        <v>0</v>
      </c>
      <c r="H154" s="153">
        <v>0</v>
      </c>
      <c r="I154" s="153">
        <v>0</v>
      </c>
      <c r="J154" s="153">
        <v>0</v>
      </c>
      <c r="K154" s="153">
        <v>0</v>
      </c>
      <c r="L154" s="153">
        <v>0</v>
      </c>
      <c r="M154" s="153">
        <v>0</v>
      </c>
      <c r="N154" s="153">
        <v>0</v>
      </c>
      <c r="O154" s="153">
        <v>0</v>
      </c>
      <c r="P154" s="153">
        <v>0</v>
      </c>
      <c r="Q154" s="153">
        <v>0</v>
      </c>
      <c r="R154" s="153">
        <v>0</v>
      </c>
      <c r="S154" s="152">
        <v>0</v>
      </c>
      <c r="T154" s="152">
        <v>0</v>
      </c>
      <c r="U154" s="152">
        <v>0</v>
      </c>
      <c r="V154" s="152">
        <v>0</v>
      </c>
      <c r="W154" s="152">
        <v>0</v>
      </c>
      <c r="X154" s="152">
        <v>0</v>
      </c>
      <c r="Y154" s="153">
        <v>0</v>
      </c>
      <c r="Z154" s="153">
        <v>0</v>
      </c>
      <c r="AA154" s="153">
        <v>0</v>
      </c>
      <c r="AB154" s="153">
        <v>0</v>
      </c>
      <c r="AC154" s="153">
        <v>0</v>
      </c>
      <c r="AD154" s="153">
        <v>0</v>
      </c>
      <c r="AE154" s="152">
        <f t="shared" si="52"/>
        <v>0</v>
      </c>
      <c r="AF154" s="157">
        <f t="shared" si="52"/>
        <v>0</v>
      </c>
    </row>
    <row r="155" spans="1:32" ht="15.75" hidden="1" thickBot="1">
      <c r="A155" s="154">
        <v>610512</v>
      </c>
      <c r="B155" s="166">
        <v>2</v>
      </c>
      <c r="C155" s="154" t="s">
        <v>726</v>
      </c>
      <c r="D155" s="152">
        <v>0</v>
      </c>
      <c r="E155" s="152"/>
      <c r="F155" s="152">
        <v>4252.67</v>
      </c>
      <c r="G155" s="153">
        <v>0</v>
      </c>
      <c r="H155" s="153">
        <v>0</v>
      </c>
      <c r="I155" s="153">
        <v>0</v>
      </c>
      <c r="J155" s="153">
        <v>0</v>
      </c>
      <c r="K155" s="153">
        <v>0</v>
      </c>
      <c r="L155" s="153">
        <v>360</v>
      </c>
      <c r="M155" s="153">
        <v>0</v>
      </c>
      <c r="N155" s="153">
        <v>300</v>
      </c>
      <c r="O155" s="153">
        <v>0</v>
      </c>
      <c r="P155" s="153">
        <v>300</v>
      </c>
      <c r="Q155" s="153">
        <v>0</v>
      </c>
      <c r="R155" s="153">
        <v>300</v>
      </c>
      <c r="S155" s="152">
        <v>0</v>
      </c>
      <c r="T155" s="152">
        <v>0</v>
      </c>
      <c r="U155" s="152">
        <v>0</v>
      </c>
      <c r="V155" s="152">
        <v>0</v>
      </c>
      <c r="W155" s="152">
        <v>0</v>
      </c>
      <c r="X155" s="152">
        <v>1936.67</v>
      </c>
      <c r="Y155" s="153">
        <v>0</v>
      </c>
      <c r="Z155" s="153">
        <v>0</v>
      </c>
      <c r="AA155" s="153">
        <v>0</v>
      </c>
      <c r="AB155" s="153">
        <v>30</v>
      </c>
      <c r="AC155" s="153">
        <v>0</v>
      </c>
      <c r="AD155" s="153">
        <v>933.32999999999993</v>
      </c>
      <c r="AE155" s="152">
        <f t="shared" si="52"/>
        <v>0</v>
      </c>
      <c r="AF155" s="157">
        <f t="shared" si="52"/>
        <v>4160</v>
      </c>
    </row>
    <row r="156" spans="1:32" ht="15.75" hidden="1" thickBot="1">
      <c r="A156" s="154">
        <v>610513</v>
      </c>
      <c r="B156" s="166">
        <v>2</v>
      </c>
      <c r="C156" s="154" t="s">
        <v>727</v>
      </c>
      <c r="D156" s="152">
        <v>61440</v>
      </c>
      <c r="E156" s="152"/>
      <c r="F156" s="152">
        <v>103157.67</v>
      </c>
      <c r="G156" s="153">
        <v>5120</v>
      </c>
      <c r="H156" s="153">
        <v>4901</v>
      </c>
      <c r="I156" s="153">
        <v>5120</v>
      </c>
      <c r="J156" s="153">
        <v>5492</v>
      </c>
      <c r="K156" s="153">
        <v>5120</v>
      </c>
      <c r="L156" s="153">
        <v>5969</v>
      </c>
      <c r="M156" s="153">
        <v>5120</v>
      </c>
      <c r="N156" s="153">
        <v>5781.6699999999983</v>
      </c>
      <c r="O156" s="153">
        <v>5120</v>
      </c>
      <c r="P156" s="153">
        <v>7686</v>
      </c>
      <c r="Q156" s="153">
        <v>5120</v>
      </c>
      <c r="R156" s="153">
        <v>10079.340000000004</v>
      </c>
      <c r="S156" s="152">
        <v>5120</v>
      </c>
      <c r="T156" s="152">
        <v>6600</v>
      </c>
      <c r="U156" s="152">
        <v>5120</v>
      </c>
      <c r="V156" s="152">
        <v>9556.6599999999962</v>
      </c>
      <c r="W156" s="152">
        <v>5120</v>
      </c>
      <c r="X156" s="152">
        <v>8718</v>
      </c>
      <c r="Y156" s="153">
        <v>5120</v>
      </c>
      <c r="Z156" s="153">
        <v>7458.3399999999965</v>
      </c>
      <c r="AA156" s="153">
        <v>5120</v>
      </c>
      <c r="AB156" s="153">
        <v>8033.3300000000017</v>
      </c>
      <c r="AC156" s="153">
        <v>5120</v>
      </c>
      <c r="AD156" s="153">
        <v>7960</v>
      </c>
      <c r="AE156" s="152">
        <f t="shared" si="52"/>
        <v>61440</v>
      </c>
      <c r="AF156" s="157">
        <f t="shared" si="52"/>
        <v>88235.34</v>
      </c>
    </row>
    <row r="157" spans="1:32" ht="15.75" hidden="1" thickBot="1">
      <c r="A157" s="145">
        <v>6106</v>
      </c>
      <c r="B157" s="146">
        <v>2</v>
      </c>
      <c r="C157" s="147" t="s">
        <v>728</v>
      </c>
      <c r="D157" s="148">
        <f>SUM(D158:D160)</f>
        <v>2393607.6</v>
      </c>
      <c r="E157" s="148"/>
      <c r="F157" s="148">
        <f t="shared" ref="F157:AF157" si="53">SUM(F158:F160)</f>
        <v>2543918.5099999998</v>
      </c>
      <c r="G157" s="148">
        <f t="shared" si="53"/>
        <v>199467.29999999993</v>
      </c>
      <c r="H157" s="148">
        <f t="shared" si="53"/>
        <v>194905.93</v>
      </c>
      <c r="I157" s="148">
        <f t="shared" si="53"/>
        <v>199467.29999999993</v>
      </c>
      <c r="J157" s="148">
        <f t="shared" si="53"/>
        <v>195488.77</v>
      </c>
      <c r="K157" s="148">
        <f t="shared" si="53"/>
        <v>199467.29999999993</v>
      </c>
      <c r="L157" s="148">
        <f t="shared" si="53"/>
        <v>197535.59000000005</v>
      </c>
      <c r="M157" s="148">
        <f t="shared" si="53"/>
        <v>199467.29999999993</v>
      </c>
      <c r="N157" s="148">
        <f t="shared" si="53"/>
        <v>194903.48999999993</v>
      </c>
      <c r="O157" s="148">
        <f t="shared" si="53"/>
        <v>199467.29999999993</v>
      </c>
      <c r="P157" s="148">
        <f t="shared" si="53"/>
        <v>147590.85000000012</v>
      </c>
      <c r="Q157" s="148">
        <f t="shared" si="53"/>
        <v>199467.29999999993</v>
      </c>
      <c r="R157" s="148">
        <f t="shared" si="53"/>
        <v>145572.44999999984</v>
      </c>
      <c r="S157" s="148">
        <f t="shared" si="53"/>
        <v>199467.29999999993</v>
      </c>
      <c r="T157" s="148">
        <v>144105.95999999993</v>
      </c>
      <c r="U157" s="148">
        <f t="shared" si="53"/>
        <v>199467.29999999993</v>
      </c>
      <c r="V157" s="148">
        <f t="shared" si="53"/>
        <v>146190.24000000008</v>
      </c>
      <c r="W157" s="148">
        <f t="shared" si="53"/>
        <v>199467.29999999993</v>
      </c>
      <c r="X157" s="148">
        <f t="shared" si="53"/>
        <v>153037.16999999998</v>
      </c>
      <c r="Y157" s="148">
        <f t="shared" si="53"/>
        <v>199467.29999999993</v>
      </c>
      <c r="Z157" s="148">
        <f t="shared" si="53"/>
        <v>156342</v>
      </c>
      <c r="AA157" s="148">
        <f t="shared" si="53"/>
        <v>199467.29999999993</v>
      </c>
      <c r="AB157" s="148">
        <f t="shared" si="53"/>
        <v>134562.04000000004</v>
      </c>
      <c r="AC157" s="148">
        <f t="shared" si="53"/>
        <v>199467.29999999993</v>
      </c>
      <c r="AD157" s="148">
        <f t="shared" si="53"/>
        <v>133028.74000000005</v>
      </c>
      <c r="AE157" s="148">
        <f t="shared" si="53"/>
        <v>2393607.5999999992</v>
      </c>
      <c r="AF157" s="148">
        <f t="shared" si="53"/>
        <v>1943263.23</v>
      </c>
    </row>
    <row r="158" spans="1:32" ht="15.75" hidden="1" thickBot="1">
      <c r="A158" s="154">
        <v>610601</v>
      </c>
      <c r="B158" s="166">
        <v>2</v>
      </c>
      <c r="C158" s="154" t="s">
        <v>729</v>
      </c>
      <c r="D158" s="152">
        <v>1081407.48</v>
      </c>
      <c r="E158" s="152"/>
      <c r="F158" s="152">
        <v>1187157.48</v>
      </c>
      <c r="G158" s="153">
        <v>90117.289999999964</v>
      </c>
      <c r="H158" s="153">
        <v>90108.790000000008</v>
      </c>
      <c r="I158" s="153">
        <v>90117.289999999964</v>
      </c>
      <c r="J158" s="153">
        <v>90570.069999999978</v>
      </c>
      <c r="K158" s="153">
        <v>90117.289999999964</v>
      </c>
      <c r="L158" s="153">
        <v>90497.32</v>
      </c>
      <c r="M158" s="153">
        <v>90117.289999999964</v>
      </c>
      <c r="N158" s="153">
        <v>89716.24000000002</v>
      </c>
      <c r="O158" s="153">
        <v>90117.289999999964</v>
      </c>
      <c r="P158" s="153">
        <v>86173.560000000085</v>
      </c>
      <c r="Q158" s="153">
        <v>90117.289999999964</v>
      </c>
      <c r="R158" s="153">
        <v>85038.719999999856</v>
      </c>
      <c r="S158" s="152">
        <v>90117.289999999964</v>
      </c>
      <c r="T158" s="152">
        <v>84079.5</v>
      </c>
      <c r="U158" s="152">
        <v>90117.289999999964</v>
      </c>
      <c r="V158" s="152">
        <v>84975.090000000055</v>
      </c>
      <c r="W158" s="152">
        <v>90117.289999999964</v>
      </c>
      <c r="X158" s="152">
        <v>88737.23000000001</v>
      </c>
      <c r="Y158" s="153">
        <v>90117.289999999964</v>
      </c>
      <c r="Z158" s="153">
        <v>90905.159999999916</v>
      </c>
      <c r="AA158" s="153">
        <v>90117.289999999964</v>
      </c>
      <c r="AB158" s="153">
        <v>78448.14000000013</v>
      </c>
      <c r="AC158" s="153">
        <v>90117.289999999964</v>
      </c>
      <c r="AD158" s="153">
        <v>77569.899999999994</v>
      </c>
      <c r="AE158" s="152">
        <f t="shared" ref="AE158:AF160" si="54">G158+I158+K158+M158+O158+Q158+S158+U158+W158+Y158+AA158+AC158</f>
        <v>1081407.4799999993</v>
      </c>
      <c r="AF158" s="157">
        <f t="shared" si="54"/>
        <v>1036819.7200000001</v>
      </c>
    </row>
    <row r="159" spans="1:32" ht="15.75" hidden="1" thickBot="1">
      <c r="A159" s="154">
        <v>610602</v>
      </c>
      <c r="B159" s="166">
        <v>2</v>
      </c>
      <c r="C159" s="154" t="s">
        <v>730</v>
      </c>
      <c r="D159" s="152">
        <v>866160.12</v>
      </c>
      <c r="E159" s="152"/>
      <c r="F159" s="152">
        <v>910721.02999999991</v>
      </c>
      <c r="G159" s="153">
        <v>72180.00999999998</v>
      </c>
      <c r="H159" s="153">
        <v>104797.13999999998</v>
      </c>
      <c r="I159" s="153">
        <v>72180.00999999998</v>
      </c>
      <c r="J159" s="153">
        <v>104918.70000000001</v>
      </c>
      <c r="K159" s="153">
        <v>72180.00999999998</v>
      </c>
      <c r="L159" s="153">
        <v>107038.27000000005</v>
      </c>
      <c r="M159" s="153">
        <v>72180.00999999998</v>
      </c>
      <c r="N159" s="153">
        <v>105187.24999999991</v>
      </c>
      <c r="O159" s="153">
        <v>72180.00999999998</v>
      </c>
      <c r="P159" s="153">
        <v>61417.290000000037</v>
      </c>
      <c r="Q159" s="153">
        <v>72180.00999999998</v>
      </c>
      <c r="R159" s="153">
        <v>60533.729999999981</v>
      </c>
      <c r="S159" s="152">
        <v>72180.00999999998</v>
      </c>
      <c r="T159" s="152">
        <v>60026.459999999934</v>
      </c>
      <c r="U159" s="152">
        <v>72180.00999999998</v>
      </c>
      <c r="V159" s="152">
        <v>61215.150000000023</v>
      </c>
      <c r="W159" s="152">
        <v>72180.00999999998</v>
      </c>
      <c r="X159" s="152">
        <v>64299.939999999973</v>
      </c>
      <c r="Y159" s="153">
        <v>72180.00999999998</v>
      </c>
      <c r="Z159" s="153">
        <v>65436.840000000084</v>
      </c>
      <c r="AA159" s="153">
        <v>72180.00999999998</v>
      </c>
      <c r="AB159" s="153">
        <v>56113.899999999907</v>
      </c>
      <c r="AC159" s="153">
        <v>72180.00999999998</v>
      </c>
      <c r="AD159" s="153">
        <v>55458.840000000055</v>
      </c>
      <c r="AE159" s="152">
        <f t="shared" si="54"/>
        <v>866160.12</v>
      </c>
      <c r="AF159" s="157">
        <f t="shared" si="54"/>
        <v>906443.51</v>
      </c>
    </row>
    <row r="160" spans="1:32" ht="15.75" hidden="1" thickBot="1">
      <c r="A160" s="154">
        <v>610603</v>
      </c>
      <c r="B160" s="166">
        <v>2</v>
      </c>
      <c r="C160" s="154" t="s">
        <v>731</v>
      </c>
      <c r="D160" s="152">
        <v>446040</v>
      </c>
      <c r="E160" s="152"/>
      <c r="F160" s="152">
        <v>446040</v>
      </c>
      <c r="G160" s="153">
        <v>37170</v>
      </c>
      <c r="H160" s="153">
        <v>0</v>
      </c>
      <c r="I160" s="153">
        <v>37170</v>
      </c>
      <c r="J160" s="153">
        <v>0</v>
      </c>
      <c r="K160" s="153">
        <v>37170</v>
      </c>
      <c r="L160" s="153">
        <v>0</v>
      </c>
      <c r="M160" s="153">
        <v>37170</v>
      </c>
      <c r="N160" s="153">
        <v>0</v>
      </c>
      <c r="O160" s="153">
        <v>37170</v>
      </c>
      <c r="P160" s="153">
        <v>0</v>
      </c>
      <c r="Q160" s="153">
        <v>37170</v>
      </c>
      <c r="R160" s="153">
        <v>0</v>
      </c>
      <c r="S160" s="152">
        <v>37170</v>
      </c>
      <c r="T160" s="152">
        <v>0</v>
      </c>
      <c r="U160" s="152">
        <v>37170</v>
      </c>
      <c r="V160" s="152">
        <v>0</v>
      </c>
      <c r="W160" s="152">
        <v>37170</v>
      </c>
      <c r="X160" s="152">
        <v>0</v>
      </c>
      <c r="Y160" s="153">
        <v>37170</v>
      </c>
      <c r="Z160" s="153">
        <v>0</v>
      </c>
      <c r="AA160" s="153">
        <v>37170</v>
      </c>
      <c r="AB160" s="153">
        <v>0</v>
      </c>
      <c r="AC160" s="153">
        <v>37170</v>
      </c>
      <c r="AD160" s="153">
        <v>0</v>
      </c>
      <c r="AE160" s="152">
        <f t="shared" si="54"/>
        <v>446040</v>
      </c>
      <c r="AF160" s="157">
        <f t="shared" si="54"/>
        <v>0</v>
      </c>
    </row>
    <row r="161" spans="1:32" ht="15.75" hidden="1" thickBot="1">
      <c r="A161" s="145">
        <v>6107</v>
      </c>
      <c r="B161" s="146">
        <v>2</v>
      </c>
      <c r="C161" s="147" t="s">
        <v>732</v>
      </c>
      <c r="D161" s="148">
        <f>SUM(D162:D167)</f>
        <v>1310000</v>
      </c>
      <c r="E161" s="148"/>
      <c r="F161" s="148">
        <f t="shared" ref="F161:AF161" si="55">SUM(F162:F167)</f>
        <v>1243701.1621400001</v>
      </c>
      <c r="G161" s="148">
        <f t="shared" si="55"/>
        <v>109166.66666666669</v>
      </c>
      <c r="H161" s="148">
        <f t="shared" si="55"/>
        <v>22976.84</v>
      </c>
      <c r="I161" s="148">
        <f t="shared" si="55"/>
        <v>109166.66666666669</v>
      </c>
      <c r="J161" s="148">
        <f t="shared" si="55"/>
        <v>1800</v>
      </c>
      <c r="K161" s="148">
        <f t="shared" si="55"/>
        <v>109166.66666666669</v>
      </c>
      <c r="L161" s="148">
        <f t="shared" si="55"/>
        <v>14999.999999999996</v>
      </c>
      <c r="M161" s="148">
        <f t="shared" si="55"/>
        <v>109166.66666666669</v>
      </c>
      <c r="N161" s="148">
        <f t="shared" si="55"/>
        <v>1350</v>
      </c>
      <c r="O161" s="148">
        <f t="shared" si="55"/>
        <v>109166.66666666669</v>
      </c>
      <c r="P161" s="148">
        <f t="shared" si="55"/>
        <v>0</v>
      </c>
      <c r="Q161" s="148">
        <f t="shared" si="55"/>
        <v>109166.66666666669</v>
      </c>
      <c r="R161" s="148">
        <f t="shared" si="55"/>
        <v>0</v>
      </c>
      <c r="S161" s="148">
        <f t="shared" si="55"/>
        <v>109166.66666666669</v>
      </c>
      <c r="T161" s="148">
        <v>0</v>
      </c>
      <c r="U161" s="148">
        <f t="shared" si="55"/>
        <v>109166.66666666669</v>
      </c>
      <c r="V161" s="148">
        <f t="shared" si="55"/>
        <v>0</v>
      </c>
      <c r="W161" s="148">
        <f t="shared" si="55"/>
        <v>109166.66666666669</v>
      </c>
      <c r="X161" s="148">
        <f t="shared" si="55"/>
        <v>0</v>
      </c>
      <c r="Y161" s="148">
        <f t="shared" si="55"/>
        <v>109166.66666666669</v>
      </c>
      <c r="Z161" s="148">
        <f t="shared" si="55"/>
        <v>0</v>
      </c>
      <c r="AA161" s="148">
        <f t="shared" si="55"/>
        <v>109166.66666666669</v>
      </c>
      <c r="AB161" s="148">
        <f t="shared" si="55"/>
        <v>0</v>
      </c>
      <c r="AC161" s="148">
        <f t="shared" si="55"/>
        <v>109166.66666666669</v>
      </c>
      <c r="AD161" s="148">
        <f t="shared" si="55"/>
        <v>0</v>
      </c>
      <c r="AE161" s="148">
        <f t="shared" si="55"/>
        <v>1310000.0000000005</v>
      </c>
      <c r="AF161" s="148">
        <f t="shared" si="55"/>
        <v>41126.839999999997</v>
      </c>
    </row>
    <row r="162" spans="1:32" ht="15.75" hidden="1" thickBot="1">
      <c r="A162" s="154">
        <v>610702</v>
      </c>
      <c r="B162" s="166">
        <v>2</v>
      </c>
      <c r="C162" s="154" t="s">
        <v>733</v>
      </c>
      <c r="D162" s="152">
        <v>0</v>
      </c>
      <c r="E162" s="152"/>
      <c r="F162" s="152">
        <v>0</v>
      </c>
      <c r="G162" s="153">
        <v>0</v>
      </c>
      <c r="H162" s="153">
        <v>0</v>
      </c>
      <c r="I162" s="153">
        <v>0</v>
      </c>
      <c r="J162" s="153">
        <v>0</v>
      </c>
      <c r="K162" s="153">
        <v>0</v>
      </c>
      <c r="L162" s="153">
        <v>0</v>
      </c>
      <c r="M162" s="153">
        <v>0</v>
      </c>
      <c r="N162" s="153">
        <v>0</v>
      </c>
      <c r="O162" s="153">
        <v>0</v>
      </c>
      <c r="P162" s="153">
        <v>0</v>
      </c>
      <c r="Q162" s="153">
        <v>0</v>
      </c>
      <c r="R162" s="153">
        <v>0</v>
      </c>
      <c r="S162" s="152">
        <v>0</v>
      </c>
      <c r="T162" s="152">
        <v>0</v>
      </c>
      <c r="U162" s="152">
        <v>0</v>
      </c>
      <c r="V162" s="152">
        <v>0</v>
      </c>
      <c r="W162" s="152">
        <v>0</v>
      </c>
      <c r="X162" s="152">
        <v>0</v>
      </c>
      <c r="Y162" s="153">
        <v>0</v>
      </c>
      <c r="Z162" s="153">
        <v>0</v>
      </c>
      <c r="AA162" s="153">
        <v>0</v>
      </c>
      <c r="AB162" s="153">
        <v>0</v>
      </c>
      <c r="AC162" s="153">
        <v>0</v>
      </c>
      <c r="AD162" s="153">
        <v>0</v>
      </c>
      <c r="AE162" s="152">
        <f t="shared" ref="AE162:AF167" si="56">G162+I162+K162+M162+O162+Q162+S162+U162+W162+Y162+AA162+AC162</f>
        <v>0</v>
      </c>
      <c r="AF162" s="157">
        <f t="shared" si="56"/>
        <v>0</v>
      </c>
    </row>
    <row r="163" spans="1:32" ht="15.75" hidden="1" thickBot="1">
      <c r="A163" s="154">
        <v>610703</v>
      </c>
      <c r="B163" s="166">
        <v>2</v>
      </c>
      <c r="C163" s="154" t="s">
        <v>734</v>
      </c>
      <c r="D163" s="152">
        <v>1030000</v>
      </c>
      <c r="E163" s="152"/>
      <c r="F163" s="152">
        <v>963701.16214000003</v>
      </c>
      <c r="G163" s="153">
        <v>85833.333333333343</v>
      </c>
      <c r="H163" s="153">
        <v>22976.84</v>
      </c>
      <c r="I163" s="153">
        <v>85833.333333333343</v>
      </c>
      <c r="J163" s="153">
        <v>1800</v>
      </c>
      <c r="K163" s="153">
        <v>85833.333333333343</v>
      </c>
      <c r="L163" s="153">
        <v>14999.999999999996</v>
      </c>
      <c r="M163" s="153">
        <v>85833.333333333343</v>
      </c>
      <c r="N163" s="153">
        <v>1350</v>
      </c>
      <c r="O163" s="153">
        <v>85833.333333333343</v>
      </c>
      <c r="P163" s="153">
        <v>0</v>
      </c>
      <c r="Q163" s="153">
        <v>85833.333333333343</v>
      </c>
      <c r="R163" s="153">
        <v>0</v>
      </c>
      <c r="S163" s="152">
        <v>85833.333333333343</v>
      </c>
      <c r="T163" s="152">
        <v>0</v>
      </c>
      <c r="U163" s="152">
        <v>85833.333333333343</v>
      </c>
      <c r="V163" s="152">
        <v>0</v>
      </c>
      <c r="W163" s="152">
        <v>85833.333333333343</v>
      </c>
      <c r="X163" s="152">
        <v>0</v>
      </c>
      <c r="Y163" s="153">
        <v>85833.333333333343</v>
      </c>
      <c r="Z163" s="153">
        <v>0</v>
      </c>
      <c r="AA163" s="153">
        <v>85833.333333333343</v>
      </c>
      <c r="AB163" s="153">
        <v>0</v>
      </c>
      <c r="AC163" s="153">
        <v>85833.333333333343</v>
      </c>
      <c r="AD163" s="153">
        <v>0</v>
      </c>
      <c r="AE163" s="152">
        <f t="shared" si="56"/>
        <v>1030000.0000000003</v>
      </c>
      <c r="AF163" s="152">
        <f t="shared" si="56"/>
        <v>41126.839999999997</v>
      </c>
    </row>
    <row r="164" spans="1:32" ht="15.75" hidden="1" thickBot="1">
      <c r="A164" s="154">
        <v>610704</v>
      </c>
      <c r="B164" s="166">
        <v>2</v>
      </c>
      <c r="C164" s="154" t="s">
        <v>735</v>
      </c>
      <c r="D164" s="152">
        <v>280000</v>
      </c>
      <c r="E164" s="152"/>
      <c r="F164" s="152">
        <v>280000</v>
      </c>
      <c r="G164" s="153">
        <v>23333.333333333336</v>
      </c>
      <c r="H164" s="153">
        <v>0</v>
      </c>
      <c r="I164" s="153">
        <v>23333.333333333336</v>
      </c>
      <c r="J164" s="153">
        <v>0</v>
      </c>
      <c r="K164" s="153">
        <v>23333.333333333336</v>
      </c>
      <c r="L164" s="153">
        <v>0</v>
      </c>
      <c r="M164" s="153">
        <v>23333.333333333336</v>
      </c>
      <c r="N164" s="153">
        <v>0</v>
      </c>
      <c r="O164" s="153">
        <v>23333.333333333336</v>
      </c>
      <c r="P164" s="153">
        <v>0</v>
      </c>
      <c r="Q164" s="153">
        <v>23333.333333333336</v>
      </c>
      <c r="R164" s="153">
        <v>0</v>
      </c>
      <c r="S164" s="152">
        <v>23333.333333333336</v>
      </c>
      <c r="T164" s="152">
        <v>0</v>
      </c>
      <c r="U164" s="152">
        <v>23333.333333333336</v>
      </c>
      <c r="V164" s="152">
        <v>0</v>
      </c>
      <c r="W164" s="152">
        <v>23333.333333333336</v>
      </c>
      <c r="X164" s="152">
        <v>0</v>
      </c>
      <c r="Y164" s="153">
        <v>23333.333333333336</v>
      </c>
      <c r="Z164" s="153">
        <v>0</v>
      </c>
      <c r="AA164" s="153">
        <v>23333.333333333336</v>
      </c>
      <c r="AB164" s="153">
        <v>0</v>
      </c>
      <c r="AC164" s="153">
        <v>23333.333333333336</v>
      </c>
      <c r="AD164" s="153">
        <v>0</v>
      </c>
      <c r="AE164" s="152">
        <f t="shared" si="56"/>
        <v>280000.00000000006</v>
      </c>
      <c r="AF164" s="152">
        <f t="shared" si="56"/>
        <v>0</v>
      </c>
    </row>
    <row r="165" spans="1:32" ht="15.75" hidden="1" thickBot="1">
      <c r="A165" s="154">
        <v>610705</v>
      </c>
      <c r="B165" s="166">
        <v>2</v>
      </c>
      <c r="C165" s="154" t="s">
        <v>736</v>
      </c>
      <c r="D165" s="152">
        <v>0</v>
      </c>
      <c r="E165" s="152"/>
      <c r="F165" s="152">
        <v>0</v>
      </c>
      <c r="G165" s="153">
        <v>0</v>
      </c>
      <c r="H165" s="153">
        <v>0</v>
      </c>
      <c r="I165" s="153">
        <v>0</v>
      </c>
      <c r="J165" s="153">
        <v>0</v>
      </c>
      <c r="K165" s="153">
        <v>0</v>
      </c>
      <c r="L165" s="153">
        <v>0</v>
      </c>
      <c r="M165" s="153">
        <v>0</v>
      </c>
      <c r="N165" s="153">
        <v>0</v>
      </c>
      <c r="O165" s="153">
        <v>0</v>
      </c>
      <c r="P165" s="153">
        <v>0</v>
      </c>
      <c r="Q165" s="153">
        <v>0</v>
      </c>
      <c r="R165" s="153">
        <v>0</v>
      </c>
      <c r="S165" s="152">
        <v>0</v>
      </c>
      <c r="T165" s="152">
        <v>0</v>
      </c>
      <c r="U165" s="152">
        <v>0</v>
      </c>
      <c r="V165" s="152">
        <v>0</v>
      </c>
      <c r="W165" s="152">
        <v>0</v>
      </c>
      <c r="X165" s="152">
        <v>0</v>
      </c>
      <c r="Y165" s="153">
        <v>0</v>
      </c>
      <c r="Z165" s="153">
        <v>0</v>
      </c>
      <c r="AA165" s="153">
        <v>0</v>
      </c>
      <c r="AB165" s="153">
        <v>0</v>
      </c>
      <c r="AC165" s="153">
        <v>0</v>
      </c>
      <c r="AD165" s="153">
        <v>0</v>
      </c>
      <c r="AE165" s="152">
        <f t="shared" si="56"/>
        <v>0</v>
      </c>
      <c r="AF165" s="152">
        <f t="shared" si="56"/>
        <v>0</v>
      </c>
    </row>
    <row r="166" spans="1:32" ht="15.75" hidden="1" thickBot="1">
      <c r="A166" s="154">
        <v>610706</v>
      </c>
      <c r="B166" s="166">
        <v>2</v>
      </c>
      <c r="C166" s="154" t="s">
        <v>737</v>
      </c>
      <c r="D166" s="152">
        <v>0</v>
      </c>
      <c r="E166" s="152"/>
      <c r="F166" s="152">
        <v>0</v>
      </c>
      <c r="G166" s="153">
        <v>0</v>
      </c>
      <c r="H166" s="153">
        <v>0</v>
      </c>
      <c r="I166" s="153">
        <v>0</v>
      </c>
      <c r="J166" s="153">
        <v>0</v>
      </c>
      <c r="K166" s="153">
        <v>0</v>
      </c>
      <c r="L166" s="153">
        <v>0</v>
      </c>
      <c r="M166" s="153">
        <v>0</v>
      </c>
      <c r="N166" s="153">
        <v>0</v>
      </c>
      <c r="O166" s="153">
        <v>0</v>
      </c>
      <c r="P166" s="153">
        <v>0</v>
      </c>
      <c r="Q166" s="153">
        <v>0</v>
      </c>
      <c r="R166" s="153">
        <v>0</v>
      </c>
      <c r="S166" s="152">
        <v>0</v>
      </c>
      <c r="T166" s="152">
        <v>0</v>
      </c>
      <c r="U166" s="152">
        <v>0</v>
      </c>
      <c r="V166" s="152">
        <v>0</v>
      </c>
      <c r="W166" s="152">
        <v>0</v>
      </c>
      <c r="X166" s="152">
        <v>0</v>
      </c>
      <c r="Y166" s="153">
        <v>0</v>
      </c>
      <c r="Z166" s="153">
        <v>0</v>
      </c>
      <c r="AA166" s="153">
        <v>0</v>
      </c>
      <c r="AB166" s="153">
        <v>0</v>
      </c>
      <c r="AC166" s="153">
        <v>0</v>
      </c>
      <c r="AD166" s="153">
        <v>0</v>
      </c>
      <c r="AE166" s="152">
        <f t="shared" si="56"/>
        <v>0</v>
      </c>
      <c r="AF166" s="152">
        <f t="shared" si="56"/>
        <v>0</v>
      </c>
    </row>
    <row r="167" spans="1:32" ht="15.75" hidden="1" thickBot="1">
      <c r="A167" s="154">
        <v>610707</v>
      </c>
      <c r="B167" s="166">
        <v>2</v>
      </c>
      <c r="C167" s="154" t="s">
        <v>738</v>
      </c>
      <c r="D167" s="152">
        <v>0</v>
      </c>
      <c r="E167" s="152"/>
      <c r="F167" s="152">
        <v>0</v>
      </c>
      <c r="G167" s="153">
        <v>0</v>
      </c>
      <c r="H167" s="153">
        <v>0</v>
      </c>
      <c r="I167" s="153">
        <v>0</v>
      </c>
      <c r="J167" s="153">
        <v>0</v>
      </c>
      <c r="K167" s="153">
        <v>0</v>
      </c>
      <c r="L167" s="153">
        <v>0</v>
      </c>
      <c r="M167" s="153">
        <v>0</v>
      </c>
      <c r="N167" s="153">
        <v>0</v>
      </c>
      <c r="O167" s="153">
        <v>0</v>
      </c>
      <c r="P167" s="153">
        <v>0</v>
      </c>
      <c r="Q167" s="153">
        <v>0</v>
      </c>
      <c r="R167" s="153">
        <v>0</v>
      </c>
      <c r="S167" s="152">
        <v>0</v>
      </c>
      <c r="T167" s="152">
        <v>0</v>
      </c>
      <c r="U167" s="152">
        <v>0</v>
      </c>
      <c r="V167" s="152">
        <v>0</v>
      </c>
      <c r="W167" s="152">
        <v>0</v>
      </c>
      <c r="X167" s="152">
        <v>0</v>
      </c>
      <c r="Y167" s="153">
        <v>0</v>
      </c>
      <c r="Z167" s="153">
        <v>0</v>
      </c>
      <c r="AA167" s="153">
        <v>0</v>
      </c>
      <c r="AB167" s="153">
        <v>0</v>
      </c>
      <c r="AC167" s="153">
        <v>0</v>
      </c>
      <c r="AD167" s="153">
        <v>0</v>
      </c>
      <c r="AE167" s="152">
        <f t="shared" si="56"/>
        <v>0</v>
      </c>
      <c r="AF167" s="152">
        <f t="shared" si="56"/>
        <v>0</v>
      </c>
    </row>
    <row r="168" spans="1:32" ht="15.75" hidden="1" thickBot="1">
      <c r="A168" s="141" t="s">
        <v>837</v>
      </c>
      <c r="B168" s="142">
        <v>2</v>
      </c>
      <c r="C168" s="143" t="s">
        <v>838</v>
      </c>
      <c r="D168" s="144">
        <f>D169+D172+D187+D191+D197+D201+D206+D209+D216</f>
        <v>41116045.339999996</v>
      </c>
      <c r="E168" s="144"/>
      <c r="F168" s="144">
        <f t="shared" ref="F168:AF168" si="57">F169+F172+F187+F191+F197+F201+F206+F209+F216</f>
        <v>28606732.74786</v>
      </c>
      <c r="G168" s="144">
        <f t="shared" si="57"/>
        <v>3096222.0430845171</v>
      </c>
      <c r="H168" s="144">
        <f t="shared" si="57"/>
        <v>472857.52</v>
      </c>
      <c r="I168" s="144">
        <f t="shared" si="57"/>
        <v>4397428.9327316005</v>
      </c>
      <c r="J168" s="144">
        <f t="shared" si="57"/>
        <v>324501.19000000006</v>
      </c>
      <c r="K168" s="144">
        <f t="shared" si="57"/>
        <v>4092740.8165261419</v>
      </c>
      <c r="L168" s="144">
        <f t="shared" si="57"/>
        <v>4839858.32</v>
      </c>
      <c r="M168" s="144">
        <f t="shared" si="57"/>
        <v>3459306.4288223204</v>
      </c>
      <c r="N168" s="144">
        <f t="shared" si="57"/>
        <v>969857.86000000057</v>
      </c>
      <c r="O168" s="144">
        <f t="shared" si="57"/>
        <v>4039803.6414802819</v>
      </c>
      <c r="P168" s="144">
        <f t="shared" si="57"/>
        <v>1121714.189999999</v>
      </c>
      <c r="Q168" s="144">
        <f t="shared" si="57"/>
        <v>3716900.1103506093</v>
      </c>
      <c r="R168" s="144">
        <f t="shared" si="57"/>
        <v>969986.3899999999</v>
      </c>
      <c r="S168" s="144">
        <f t="shared" si="57"/>
        <v>3642155.3778604018</v>
      </c>
      <c r="T168" s="144">
        <v>1043251.0100000008</v>
      </c>
      <c r="U168" s="144">
        <f t="shared" si="57"/>
        <v>3902104.1902153539</v>
      </c>
      <c r="V168" s="144">
        <f t="shared" si="57"/>
        <v>2671659.5700000003</v>
      </c>
      <c r="W168" s="144">
        <f t="shared" si="57"/>
        <v>2765225.0276023522</v>
      </c>
      <c r="X168" s="144">
        <f t="shared" si="57"/>
        <v>2048896.590000001</v>
      </c>
      <c r="Y168" s="144">
        <f t="shared" si="57"/>
        <v>2819037.6373365456</v>
      </c>
      <c r="Z168" s="144">
        <f t="shared" si="57"/>
        <v>1535965.6200000015</v>
      </c>
      <c r="AA168" s="144">
        <f t="shared" si="57"/>
        <v>2636953.583320675</v>
      </c>
      <c r="AB168" s="144">
        <f t="shared" si="57"/>
        <v>1159373.7100000007</v>
      </c>
      <c r="AC168" s="144">
        <f t="shared" si="57"/>
        <v>2583124.6331272405</v>
      </c>
      <c r="AD168" s="144">
        <f t="shared" si="57"/>
        <v>3524296.9999999972</v>
      </c>
      <c r="AE168" s="144">
        <f t="shared" si="57"/>
        <v>41151002.422458038</v>
      </c>
      <c r="AF168" s="144">
        <f t="shared" si="57"/>
        <v>20682218.970000003</v>
      </c>
    </row>
    <row r="169" spans="1:32" ht="15.75" hidden="1" thickBot="1">
      <c r="A169" s="145">
        <v>6301</v>
      </c>
      <c r="B169" s="146">
        <v>2</v>
      </c>
      <c r="C169" s="147" t="s">
        <v>741</v>
      </c>
      <c r="D169" s="148">
        <f>SUM(D170:D171)</f>
        <v>1320800</v>
      </c>
      <c r="E169" s="148"/>
      <c r="F169" s="148">
        <f t="shared" ref="F169:AF169" si="58">SUM(F170:F171)</f>
        <v>1344039.3900000001</v>
      </c>
      <c r="G169" s="148">
        <f t="shared" si="58"/>
        <v>97000</v>
      </c>
      <c r="H169" s="148">
        <f t="shared" si="58"/>
        <v>29717.91</v>
      </c>
      <c r="I169" s="148">
        <f t="shared" si="58"/>
        <v>97000</v>
      </c>
      <c r="J169" s="148">
        <f t="shared" si="58"/>
        <v>104617.76</v>
      </c>
      <c r="K169" s="148">
        <f t="shared" si="58"/>
        <v>112680</v>
      </c>
      <c r="L169" s="148">
        <f t="shared" si="58"/>
        <v>32193.21000000001</v>
      </c>
      <c r="M169" s="148">
        <f t="shared" si="58"/>
        <v>112680</v>
      </c>
      <c r="N169" s="148">
        <f t="shared" si="58"/>
        <v>354329.84999999992</v>
      </c>
      <c r="O169" s="148">
        <f t="shared" si="58"/>
        <v>112680</v>
      </c>
      <c r="P169" s="148">
        <f t="shared" si="58"/>
        <v>72004.330000000031</v>
      </c>
      <c r="Q169" s="148">
        <f t="shared" si="58"/>
        <v>112680</v>
      </c>
      <c r="R169" s="148">
        <f t="shared" si="58"/>
        <v>73910.59</v>
      </c>
      <c r="S169" s="148">
        <f t="shared" si="58"/>
        <v>112680</v>
      </c>
      <c r="T169" s="148">
        <v>66821.129999999976</v>
      </c>
      <c r="U169" s="148">
        <f t="shared" si="58"/>
        <v>112680</v>
      </c>
      <c r="V169" s="148">
        <v>123179.76000000001</v>
      </c>
      <c r="W169" s="148">
        <f t="shared" si="58"/>
        <v>112680</v>
      </c>
      <c r="X169" s="148">
        <f t="shared" si="58"/>
        <v>36427.349999999991</v>
      </c>
      <c r="Y169" s="148">
        <f t="shared" si="58"/>
        <v>112680</v>
      </c>
      <c r="Z169" s="148">
        <f t="shared" si="58"/>
        <v>70411.780000000028</v>
      </c>
      <c r="AA169" s="148">
        <f t="shared" si="58"/>
        <v>112680</v>
      </c>
      <c r="AB169" s="148">
        <f t="shared" si="58"/>
        <v>33553.240000000049</v>
      </c>
      <c r="AC169" s="148">
        <f t="shared" si="58"/>
        <v>112680</v>
      </c>
      <c r="AD169" s="148">
        <f t="shared" si="58"/>
        <v>305687.83000000007</v>
      </c>
      <c r="AE169" s="148">
        <f t="shared" si="58"/>
        <v>1320800</v>
      </c>
      <c r="AF169" s="148">
        <f t="shared" si="58"/>
        <v>1302854.74</v>
      </c>
    </row>
    <row r="170" spans="1:32" ht="15.75" hidden="1" thickBot="1">
      <c r="A170" s="154">
        <v>630104</v>
      </c>
      <c r="B170" s="166">
        <v>2</v>
      </c>
      <c r="C170" s="154" t="s">
        <v>743</v>
      </c>
      <c r="D170" s="152">
        <v>444000</v>
      </c>
      <c r="E170" s="152"/>
      <c r="F170" s="152">
        <v>364000</v>
      </c>
      <c r="G170" s="153">
        <v>37000</v>
      </c>
      <c r="H170" s="153">
        <v>29701.27</v>
      </c>
      <c r="I170" s="153">
        <v>37000</v>
      </c>
      <c r="J170" s="153">
        <v>35161.119999999995</v>
      </c>
      <c r="K170" s="153">
        <v>37000</v>
      </c>
      <c r="L170" s="153">
        <v>32176.570000000011</v>
      </c>
      <c r="M170" s="153">
        <v>37000</v>
      </c>
      <c r="N170" s="153">
        <v>47682.099999999991</v>
      </c>
      <c r="O170" s="153">
        <v>37000</v>
      </c>
      <c r="P170" s="153">
        <v>24076.580000000031</v>
      </c>
      <c r="Q170" s="153">
        <v>37000</v>
      </c>
      <c r="R170" s="153">
        <v>25982.839999999997</v>
      </c>
      <c r="S170" s="152">
        <v>37000</v>
      </c>
      <c r="T170" s="152">
        <v>38057.829999999987</v>
      </c>
      <c r="U170" s="152">
        <v>37000</v>
      </c>
      <c r="V170" s="152">
        <v>27340.899999999994</v>
      </c>
      <c r="W170" s="152">
        <v>37000</v>
      </c>
      <c r="X170" s="152">
        <v>36410.729999999996</v>
      </c>
      <c r="Y170" s="153">
        <v>37000</v>
      </c>
      <c r="Z170" s="153">
        <v>31891.229999999981</v>
      </c>
      <c r="AA170" s="153">
        <v>37000</v>
      </c>
      <c r="AB170" s="153">
        <v>32036.360000000044</v>
      </c>
      <c r="AC170" s="153">
        <v>37000</v>
      </c>
      <c r="AD170" s="153">
        <v>38142.14999999998</v>
      </c>
      <c r="AE170" s="152">
        <f>G170+I170+K170+M170+O170+Q170+S170+U170+W170+Y170+AA170+AC170</f>
        <v>444000</v>
      </c>
      <c r="AF170" s="152">
        <f>H170+J170+L170+N170+P170+R170+T170+V170+X170+Z170+AB170+AD170</f>
        <v>398659.68</v>
      </c>
    </row>
    <row r="171" spans="1:32" ht="15.75" hidden="1" thickBot="1">
      <c r="A171" s="154">
        <v>630105</v>
      </c>
      <c r="B171" s="166">
        <v>2</v>
      </c>
      <c r="C171" s="154" t="s">
        <v>671</v>
      </c>
      <c r="D171" s="152">
        <v>876800</v>
      </c>
      <c r="E171" s="152"/>
      <c r="F171" s="152">
        <v>980039.39</v>
      </c>
      <c r="G171" s="153">
        <v>60000</v>
      </c>
      <c r="H171" s="153">
        <v>16.64</v>
      </c>
      <c r="I171" s="153">
        <v>60000</v>
      </c>
      <c r="J171" s="153">
        <v>69456.639999999999</v>
      </c>
      <c r="K171" s="153">
        <v>75680</v>
      </c>
      <c r="L171" s="153">
        <v>16.639999999998835</v>
      </c>
      <c r="M171" s="153">
        <v>75680</v>
      </c>
      <c r="N171" s="153">
        <v>306647.74999999994</v>
      </c>
      <c r="O171" s="153">
        <v>75680</v>
      </c>
      <c r="P171" s="153">
        <v>47927.75</v>
      </c>
      <c r="Q171" s="153">
        <v>75680</v>
      </c>
      <c r="R171" s="153">
        <v>47927.75</v>
      </c>
      <c r="S171" s="152">
        <v>75680</v>
      </c>
      <c r="T171" s="152">
        <v>28763.299999999988</v>
      </c>
      <c r="U171" s="152">
        <v>75680</v>
      </c>
      <c r="V171" s="152">
        <v>95838.859999999986</v>
      </c>
      <c r="W171" s="152">
        <v>75680</v>
      </c>
      <c r="X171" s="152">
        <v>16.619999999995343</v>
      </c>
      <c r="Y171" s="153">
        <v>75680</v>
      </c>
      <c r="Z171" s="153">
        <v>38520.550000000047</v>
      </c>
      <c r="AA171" s="153">
        <v>75680</v>
      </c>
      <c r="AB171" s="153">
        <v>1516.8800000000047</v>
      </c>
      <c r="AC171" s="153">
        <v>75680</v>
      </c>
      <c r="AD171" s="153">
        <v>267545.68000000011</v>
      </c>
      <c r="AE171" s="152">
        <f>G171+I171+K171+M171+O171+Q171+S171+U171+W171+Y171+AA171+AC171</f>
        <v>876800</v>
      </c>
      <c r="AF171" s="152">
        <f>H171+J171+L171+N171+P171+R171+T171+V171+X171+Z171+AB171+AD171</f>
        <v>904195.06</v>
      </c>
    </row>
    <row r="172" spans="1:32" ht="15.75" hidden="1" thickBot="1">
      <c r="A172" s="145">
        <v>6302</v>
      </c>
      <c r="B172" s="146">
        <v>2</v>
      </c>
      <c r="C172" s="147" t="s">
        <v>745</v>
      </c>
      <c r="D172" s="148">
        <f>SUM(D173:D186)</f>
        <v>14337749.140000001</v>
      </c>
      <c r="E172" s="148"/>
      <c r="F172" s="148">
        <f t="shared" ref="F172:AF172" si="59">SUM(F173:F186)</f>
        <v>9377845.3699999992</v>
      </c>
      <c r="G172" s="148">
        <f t="shared" si="59"/>
        <v>1159917.8277086667</v>
      </c>
      <c r="H172" s="148">
        <f t="shared" si="59"/>
        <v>95715.760000000009</v>
      </c>
      <c r="I172" s="148">
        <f t="shared" si="59"/>
        <v>1563746.5607237727</v>
      </c>
      <c r="J172" s="148">
        <f t="shared" si="59"/>
        <v>106477.54000000001</v>
      </c>
      <c r="K172" s="148">
        <f t="shared" si="59"/>
        <v>908605.06140413124</v>
      </c>
      <c r="L172" s="148">
        <f t="shared" si="59"/>
        <v>204999.63</v>
      </c>
      <c r="M172" s="148">
        <f t="shared" si="59"/>
        <v>976881.04489761044</v>
      </c>
      <c r="N172" s="148">
        <f t="shared" si="59"/>
        <v>284188.91000000003</v>
      </c>
      <c r="O172" s="148">
        <f t="shared" si="59"/>
        <v>1623617.6598795166</v>
      </c>
      <c r="P172" s="148">
        <f t="shared" si="59"/>
        <v>438545.4200000001</v>
      </c>
      <c r="Q172" s="148">
        <f t="shared" si="59"/>
        <v>1613829.6019533216</v>
      </c>
      <c r="R172" s="148">
        <f t="shared" si="59"/>
        <v>706581.56</v>
      </c>
      <c r="S172" s="148">
        <f t="shared" si="59"/>
        <v>1097464.9222906621</v>
      </c>
      <c r="T172" s="148">
        <v>656355.31999999983</v>
      </c>
      <c r="U172" s="148">
        <f t="shared" si="59"/>
        <v>1193343.8772313409</v>
      </c>
      <c r="V172" s="148">
        <f t="shared" si="59"/>
        <v>843526.86000000034</v>
      </c>
      <c r="W172" s="148">
        <f t="shared" si="59"/>
        <v>1085061.4693233282</v>
      </c>
      <c r="X172" s="148">
        <f t="shared" si="59"/>
        <v>322955.93999999965</v>
      </c>
      <c r="Y172" s="148">
        <f t="shared" si="59"/>
        <v>1008761.3306294275</v>
      </c>
      <c r="Z172" s="148">
        <f t="shared" si="59"/>
        <v>939361.61999999988</v>
      </c>
      <c r="AA172" s="148">
        <f t="shared" si="59"/>
        <v>1438554.9474526097</v>
      </c>
      <c r="AB172" s="148">
        <f t="shared" si="59"/>
        <v>129545.69000000006</v>
      </c>
      <c r="AC172" s="148">
        <f t="shared" si="59"/>
        <v>759224.46036801394</v>
      </c>
      <c r="AD172" s="148">
        <f t="shared" si="59"/>
        <v>1341169.8199999996</v>
      </c>
      <c r="AE172" s="148">
        <f t="shared" si="59"/>
        <v>14429008.763862401</v>
      </c>
      <c r="AF172" s="148">
        <f t="shared" si="59"/>
        <v>6069424.0699999984</v>
      </c>
    </row>
    <row r="173" spans="1:32" ht="15.75" hidden="1" thickBot="1">
      <c r="A173" s="154">
        <v>630201</v>
      </c>
      <c r="B173" s="166">
        <v>2</v>
      </c>
      <c r="C173" s="154" t="s">
        <v>746</v>
      </c>
      <c r="D173" s="152">
        <v>236528.19</v>
      </c>
      <c r="E173" s="152"/>
      <c r="F173" s="152">
        <v>238325.07</v>
      </c>
      <c r="G173" s="153">
        <v>67982.23</v>
      </c>
      <c r="H173" s="153">
        <v>1278.8499999999999</v>
      </c>
      <c r="I173" s="153">
        <v>12843.48</v>
      </c>
      <c r="J173" s="153">
        <v>1006.2500000000005</v>
      </c>
      <c r="K173" s="153">
        <v>12843.48</v>
      </c>
      <c r="L173" s="153">
        <v>1412.35</v>
      </c>
      <c r="M173" s="153">
        <v>12843.48</v>
      </c>
      <c r="N173" s="153">
        <v>672.849999999999</v>
      </c>
      <c r="O173" s="153">
        <v>12843.48</v>
      </c>
      <c r="P173" s="153">
        <v>717.5</v>
      </c>
      <c r="Q173" s="153">
        <v>12843.48</v>
      </c>
      <c r="R173" s="153">
        <v>46440.960000000006</v>
      </c>
      <c r="S173" s="152">
        <v>17104.68</v>
      </c>
      <c r="T173" s="152">
        <v>8497.39</v>
      </c>
      <c r="U173" s="152">
        <v>17104.68</v>
      </c>
      <c r="V173" s="152">
        <v>854.19999999999709</v>
      </c>
      <c r="W173" s="152">
        <v>17529.8</v>
      </c>
      <c r="X173" s="152">
        <v>15983.589999999982</v>
      </c>
      <c r="Y173" s="153">
        <v>17529.8</v>
      </c>
      <c r="Z173" s="153">
        <v>16035.64</v>
      </c>
      <c r="AA173" s="153">
        <v>17529.8</v>
      </c>
      <c r="AB173" s="153">
        <v>8289.8699999999953</v>
      </c>
      <c r="AC173" s="153">
        <v>17529.8</v>
      </c>
      <c r="AD173" s="153">
        <v>18384.679999999993</v>
      </c>
      <c r="AE173" s="152">
        <f t="shared" ref="AE173:AF186" si="60">G173+I173+K173+M173+O173+Q173+S173+U173+W173+Y173+AA173+AC173</f>
        <v>236528.18999999992</v>
      </c>
      <c r="AF173" s="152">
        <f t="shared" si="60"/>
        <v>119574.12999999998</v>
      </c>
    </row>
    <row r="174" spans="1:32" ht="15.75" hidden="1" thickBot="1">
      <c r="A174" s="154">
        <v>630202</v>
      </c>
      <c r="B174" s="166">
        <v>2</v>
      </c>
      <c r="C174" s="154" t="s">
        <v>747</v>
      </c>
      <c r="D174" s="152">
        <v>1990281.21</v>
      </c>
      <c r="E174" s="152"/>
      <c r="F174" s="152">
        <v>2059791.9400000002</v>
      </c>
      <c r="G174" s="153">
        <v>165004.86400000003</v>
      </c>
      <c r="H174" s="153">
        <v>74744.009999999995</v>
      </c>
      <c r="I174" s="153">
        <v>147013.66560000001</v>
      </c>
      <c r="J174" s="153">
        <v>72019.750000000015</v>
      </c>
      <c r="K174" s="153">
        <v>113141.34560000002</v>
      </c>
      <c r="L174" s="153">
        <v>97449.279999999984</v>
      </c>
      <c r="M174" s="153">
        <v>241444.89760000003</v>
      </c>
      <c r="N174" s="153">
        <v>89390.709999999977</v>
      </c>
      <c r="O174" s="153">
        <v>246936.09760000001</v>
      </c>
      <c r="P174" s="153">
        <v>221602.46000000002</v>
      </c>
      <c r="Q174" s="153">
        <v>204038.51884800004</v>
      </c>
      <c r="R174" s="153">
        <v>115832.71000000008</v>
      </c>
      <c r="S174" s="152">
        <v>88408.097600000008</v>
      </c>
      <c r="T174" s="152">
        <v>155221.22999999981</v>
      </c>
      <c r="U174" s="152">
        <v>88408.097600000008</v>
      </c>
      <c r="V174" s="152">
        <v>441589.6500000002</v>
      </c>
      <c r="W174" s="152">
        <v>89408.097600000008</v>
      </c>
      <c r="X174" s="152">
        <v>100717.91999999987</v>
      </c>
      <c r="Y174" s="153">
        <v>212242.46560000005</v>
      </c>
      <c r="Z174" s="153">
        <v>162523.27000000002</v>
      </c>
      <c r="AA174" s="153">
        <v>237330.4656</v>
      </c>
      <c r="AB174" s="153">
        <v>80303.630000000121</v>
      </c>
      <c r="AC174" s="153">
        <v>156904.59251200003</v>
      </c>
      <c r="AD174" s="153">
        <v>215441.09999999992</v>
      </c>
      <c r="AE174" s="152">
        <f t="shared" si="60"/>
        <v>1990281.20576</v>
      </c>
      <c r="AF174" s="152">
        <f t="shared" si="60"/>
        <v>1826835.72</v>
      </c>
    </row>
    <row r="175" spans="1:32" ht="15.75" hidden="1" thickBot="1">
      <c r="A175" s="154">
        <v>630203</v>
      </c>
      <c r="B175" s="166">
        <v>2</v>
      </c>
      <c r="C175" s="154" t="s">
        <v>839</v>
      </c>
      <c r="D175" s="152">
        <v>0</v>
      </c>
      <c r="E175" s="152"/>
      <c r="F175" s="152">
        <v>0</v>
      </c>
      <c r="G175" s="153">
        <v>0</v>
      </c>
      <c r="H175" s="153">
        <v>0</v>
      </c>
      <c r="I175" s="153">
        <v>0</v>
      </c>
      <c r="J175" s="153">
        <v>0</v>
      </c>
      <c r="K175" s="153">
        <v>0</v>
      </c>
      <c r="L175" s="153">
        <v>0</v>
      </c>
      <c r="M175" s="153">
        <v>0</v>
      </c>
      <c r="N175" s="153">
        <v>0</v>
      </c>
      <c r="O175" s="153">
        <v>0</v>
      </c>
      <c r="P175" s="153">
        <v>0</v>
      </c>
      <c r="Q175" s="153">
        <v>0</v>
      </c>
      <c r="R175" s="153">
        <v>0</v>
      </c>
      <c r="S175" s="152">
        <v>0</v>
      </c>
      <c r="T175" s="152">
        <v>0</v>
      </c>
      <c r="U175" s="152">
        <v>0</v>
      </c>
      <c r="V175" s="152">
        <v>0</v>
      </c>
      <c r="W175" s="152">
        <v>0</v>
      </c>
      <c r="X175" s="152">
        <v>0</v>
      </c>
      <c r="Y175" s="153">
        <v>0</v>
      </c>
      <c r="Z175" s="153">
        <v>0</v>
      </c>
      <c r="AA175" s="153">
        <v>0</v>
      </c>
      <c r="AB175" s="153">
        <v>433.67</v>
      </c>
      <c r="AC175" s="153">
        <v>0</v>
      </c>
      <c r="AD175" s="153">
        <v>230.54000000000002</v>
      </c>
      <c r="AE175" s="152">
        <f t="shared" si="60"/>
        <v>0</v>
      </c>
      <c r="AF175" s="152">
        <f t="shared" si="60"/>
        <v>664.21</v>
      </c>
    </row>
    <row r="176" spans="1:32" ht="15.75" hidden="1" thickBot="1">
      <c r="A176" s="154">
        <v>630204</v>
      </c>
      <c r="B176" s="166">
        <v>2</v>
      </c>
      <c r="C176" s="154" t="s">
        <v>840</v>
      </c>
      <c r="D176" s="152">
        <v>5616374.0099999998</v>
      </c>
      <c r="E176" s="152"/>
      <c r="F176" s="152">
        <v>2707338.54</v>
      </c>
      <c r="G176" s="153">
        <v>733268.78920000012</v>
      </c>
      <c r="H176" s="153">
        <v>1874.56</v>
      </c>
      <c r="I176" s="153">
        <v>733268.78920000012</v>
      </c>
      <c r="J176" s="153">
        <v>50.400000000000091</v>
      </c>
      <c r="K176" s="153">
        <v>265668.78920000006</v>
      </c>
      <c r="L176" s="153">
        <v>40226.720000000001</v>
      </c>
      <c r="M176" s="153">
        <v>265668.78920000006</v>
      </c>
      <c r="N176" s="153">
        <v>118138.29000000001</v>
      </c>
      <c r="O176" s="153">
        <v>639740.7892</v>
      </c>
      <c r="P176" s="153">
        <v>132997.81</v>
      </c>
      <c r="Q176" s="153">
        <v>783907.02119999996</v>
      </c>
      <c r="R176" s="153">
        <v>367510.75999999995</v>
      </c>
      <c r="S176" s="152">
        <v>284802.12253333337</v>
      </c>
      <c r="T176" s="152">
        <v>162484.37999999995</v>
      </c>
      <c r="U176" s="152">
        <v>281402.12253333337</v>
      </c>
      <c r="V176" s="152">
        <v>49992.840000000084</v>
      </c>
      <c r="W176" s="152">
        <v>280402.13253333338</v>
      </c>
      <c r="X176" s="152">
        <v>80831.039999999804</v>
      </c>
      <c r="Y176" s="153">
        <v>281402.13253333338</v>
      </c>
      <c r="Z176" s="153">
        <v>112</v>
      </c>
      <c r="AA176" s="153">
        <v>795640.37573333341</v>
      </c>
      <c r="AB176" s="153">
        <v>3017.4899999999907</v>
      </c>
      <c r="AC176" s="153">
        <v>271202.15493333334</v>
      </c>
      <c r="AD176" s="153">
        <v>5287.4200000001583</v>
      </c>
      <c r="AE176" s="152">
        <f t="shared" si="60"/>
        <v>5616374.0080000013</v>
      </c>
      <c r="AF176" s="152">
        <f t="shared" si="60"/>
        <v>962523.71</v>
      </c>
    </row>
    <row r="177" spans="1:32" ht="15.75" hidden="1" thickBot="1">
      <c r="A177" s="154">
        <v>630207</v>
      </c>
      <c r="B177" s="166">
        <v>2</v>
      </c>
      <c r="C177" s="154" t="s">
        <v>752</v>
      </c>
      <c r="D177" s="152">
        <v>0</v>
      </c>
      <c r="E177" s="152"/>
      <c r="F177" s="152">
        <v>0</v>
      </c>
      <c r="G177" s="153">
        <v>0</v>
      </c>
      <c r="H177" s="153">
        <v>0</v>
      </c>
      <c r="I177" s="153">
        <v>0</v>
      </c>
      <c r="J177" s="153">
        <v>0</v>
      </c>
      <c r="K177" s="153">
        <v>0</v>
      </c>
      <c r="L177" s="153">
        <v>0</v>
      </c>
      <c r="M177" s="153">
        <v>0</v>
      </c>
      <c r="N177" s="153">
        <v>0</v>
      </c>
      <c r="O177" s="153">
        <v>0</v>
      </c>
      <c r="P177" s="153">
        <v>0</v>
      </c>
      <c r="Q177" s="153">
        <v>0</v>
      </c>
      <c r="R177" s="153">
        <v>0</v>
      </c>
      <c r="S177" s="152">
        <v>0</v>
      </c>
      <c r="T177" s="152">
        <v>0</v>
      </c>
      <c r="U177" s="152">
        <v>0</v>
      </c>
      <c r="V177" s="152">
        <v>0</v>
      </c>
      <c r="W177" s="152">
        <v>0</v>
      </c>
      <c r="X177" s="152">
        <v>0</v>
      </c>
      <c r="Y177" s="153">
        <v>0</v>
      </c>
      <c r="Z177" s="153">
        <v>0</v>
      </c>
      <c r="AA177" s="153">
        <v>0</v>
      </c>
      <c r="AB177" s="153">
        <v>0</v>
      </c>
      <c r="AC177" s="153">
        <v>0</v>
      </c>
      <c r="AD177" s="153">
        <v>0</v>
      </c>
      <c r="AE177" s="152">
        <f t="shared" si="60"/>
        <v>0</v>
      </c>
      <c r="AF177" s="152">
        <f t="shared" si="60"/>
        <v>0</v>
      </c>
    </row>
    <row r="178" spans="1:32" ht="15.75" hidden="1" thickBot="1">
      <c r="A178" s="154">
        <v>630209</v>
      </c>
      <c r="B178" s="166">
        <v>2</v>
      </c>
      <c r="C178" s="154" t="s">
        <v>841</v>
      </c>
      <c r="D178" s="152">
        <v>46299.63</v>
      </c>
      <c r="E178" s="152"/>
      <c r="F178" s="152">
        <v>43804.13</v>
      </c>
      <c r="G178" s="153">
        <v>3259.4033920000002</v>
      </c>
      <c r="H178" s="153">
        <v>0</v>
      </c>
      <c r="I178" s="153">
        <v>3868.4151343786662</v>
      </c>
      <c r="J178" s="153">
        <v>2675.89</v>
      </c>
      <c r="K178" s="153">
        <v>3877.1300547370097</v>
      </c>
      <c r="L178" s="153">
        <v>1962.7500000000005</v>
      </c>
      <c r="M178" s="153">
        <v>3885.8682148829748</v>
      </c>
      <c r="N178" s="153">
        <v>2397.77</v>
      </c>
      <c r="O178" s="153">
        <v>3894.6296767893286</v>
      </c>
      <c r="P178" s="153">
        <v>0</v>
      </c>
      <c r="Q178" s="153">
        <v>3903.4145025941007</v>
      </c>
      <c r="R178" s="153">
        <v>4537.0599999999995</v>
      </c>
      <c r="S178" s="152">
        <v>3912.2227546010176</v>
      </c>
      <c r="T178" s="152">
        <v>0</v>
      </c>
      <c r="U178" s="152">
        <v>3921.0544952799528</v>
      </c>
      <c r="V178" s="152">
        <v>1782.1100000000006</v>
      </c>
      <c r="W178" s="152">
        <v>3929.909787267366</v>
      </c>
      <c r="X178" s="152">
        <v>0</v>
      </c>
      <c r="Y178" s="153">
        <v>3938.7886933667455</v>
      </c>
      <c r="Z178" s="153">
        <v>0</v>
      </c>
      <c r="AA178" s="153">
        <v>3947.6912765490565</v>
      </c>
      <c r="AB178" s="153">
        <v>11525.929999999998</v>
      </c>
      <c r="AC178" s="153">
        <v>3961.0975999531875</v>
      </c>
      <c r="AD178" s="153">
        <v>873.68000000000029</v>
      </c>
      <c r="AE178" s="152">
        <f t="shared" si="60"/>
        <v>46299.625582399407</v>
      </c>
      <c r="AF178" s="152">
        <f t="shared" si="60"/>
        <v>25755.19</v>
      </c>
    </row>
    <row r="179" spans="1:32" ht="15.75" hidden="1" thickBot="1">
      <c r="A179" s="154">
        <v>630218</v>
      </c>
      <c r="B179" s="166">
        <v>2</v>
      </c>
      <c r="C179" s="154" t="s">
        <v>842</v>
      </c>
      <c r="D179" s="152">
        <v>655714.19999999995</v>
      </c>
      <c r="E179" s="152"/>
      <c r="F179" s="152">
        <v>279455.66000000003</v>
      </c>
      <c r="G179" s="153">
        <v>4999.9995999999956</v>
      </c>
      <c r="H179" s="153">
        <v>0</v>
      </c>
      <c r="I179" s="153">
        <v>4999.9995999999956</v>
      </c>
      <c r="J179" s="153">
        <v>0</v>
      </c>
      <c r="K179" s="153">
        <v>4999.9995999999956</v>
      </c>
      <c r="L179" s="153">
        <v>0</v>
      </c>
      <c r="M179" s="153">
        <v>50890.292933333374</v>
      </c>
      <c r="N179" s="153">
        <v>0</v>
      </c>
      <c r="O179" s="153">
        <v>50890.292933333374</v>
      </c>
      <c r="P179" s="153">
        <v>0</v>
      </c>
      <c r="Q179" s="153">
        <v>50890.292933333374</v>
      </c>
      <c r="R179" s="153">
        <v>0</v>
      </c>
      <c r="S179" s="152">
        <v>50890.292933333374</v>
      </c>
      <c r="T179" s="152">
        <v>0</v>
      </c>
      <c r="U179" s="152">
        <v>50890.292933333374</v>
      </c>
      <c r="V179" s="152">
        <v>0</v>
      </c>
      <c r="W179" s="152">
        <v>90890.292933333374</v>
      </c>
      <c r="X179" s="152">
        <v>0</v>
      </c>
      <c r="Y179" s="153">
        <v>90890.292933333374</v>
      </c>
      <c r="Z179" s="153">
        <v>0</v>
      </c>
      <c r="AA179" s="153">
        <v>90890.292933333374</v>
      </c>
      <c r="AB179" s="153">
        <v>0</v>
      </c>
      <c r="AC179" s="153">
        <v>90890.292933333374</v>
      </c>
      <c r="AD179" s="153">
        <v>0</v>
      </c>
      <c r="AE179" s="152">
        <f t="shared" si="60"/>
        <v>633012.63520000037</v>
      </c>
      <c r="AF179" s="152">
        <f t="shared" si="60"/>
        <v>0</v>
      </c>
    </row>
    <row r="180" spans="1:32" ht="15.75" hidden="1" thickBot="1">
      <c r="A180" s="154">
        <v>630219</v>
      </c>
      <c r="B180" s="166">
        <v>2</v>
      </c>
      <c r="C180" s="154" t="s">
        <v>755</v>
      </c>
      <c r="D180" s="152">
        <v>375600</v>
      </c>
      <c r="E180" s="152"/>
      <c r="F180" s="152">
        <v>206616.14</v>
      </c>
      <c r="G180" s="153">
        <v>8680</v>
      </c>
      <c r="H180" s="153">
        <v>0</v>
      </c>
      <c r="I180" s="153">
        <v>11872.727272727272</v>
      </c>
      <c r="J180" s="153">
        <v>0</v>
      </c>
      <c r="K180" s="153">
        <v>14872.727272727272</v>
      </c>
      <c r="L180" s="153">
        <v>5525.35</v>
      </c>
      <c r="M180" s="153">
        <v>11872.727272727272</v>
      </c>
      <c r="N180" s="153">
        <v>8680</v>
      </c>
      <c r="O180" s="153">
        <v>14872.727272727272</v>
      </c>
      <c r="P180" s="153">
        <v>0</v>
      </c>
      <c r="Q180" s="153">
        <v>49036.727272727272</v>
      </c>
      <c r="R180" s="153">
        <v>5870.0599999999995</v>
      </c>
      <c r="S180" s="152">
        <v>52036.727272727272</v>
      </c>
      <c r="T180" s="152">
        <v>1030.3999999999978</v>
      </c>
      <c r="U180" s="152">
        <v>49036.727272727272</v>
      </c>
      <c r="V180" s="152">
        <v>0</v>
      </c>
      <c r="W180" s="152">
        <v>57036.727272727272</v>
      </c>
      <c r="X180" s="152">
        <v>0</v>
      </c>
      <c r="Y180" s="153">
        <v>41536.727272727272</v>
      </c>
      <c r="Z180" s="153">
        <v>7584.8899999999994</v>
      </c>
      <c r="AA180" s="153">
        <v>33872.727272727272</v>
      </c>
      <c r="AB180" s="153">
        <v>0</v>
      </c>
      <c r="AC180" s="153">
        <v>30872.727272727272</v>
      </c>
      <c r="AD180" s="153">
        <v>5.6000000000003638</v>
      </c>
      <c r="AE180" s="152">
        <f t="shared" si="60"/>
        <v>375600.00000000006</v>
      </c>
      <c r="AF180" s="152">
        <f t="shared" si="60"/>
        <v>28696.299999999996</v>
      </c>
    </row>
    <row r="181" spans="1:32" ht="15.75" hidden="1" thickBot="1">
      <c r="A181" s="154">
        <v>630222</v>
      </c>
      <c r="B181" s="166">
        <v>2</v>
      </c>
      <c r="C181" s="154" t="s">
        <v>843</v>
      </c>
      <c r="D181" s="152">
        <v>3676941.38</v>
      </c>
      <c r="E181" s="152"/>
      <c r="F181" s="152">
        <v>3047049.7600000002</v>
      </c>
      <c r="G181" s="153">
        <v>33227.760000000009</v>
      </c>
      <c r="H181" s="153">
        <v>2209.27</v>
      </c>
      <c r="I181" s="153">
        <v>392229.7926000001</v>
      </c>
      <c r="J181" s="153">
        <v>13781.14</v>
      </c>
      <c r="K181" s="153">
        <v>326567.9031600001</v>
      </c>
      <c r="L181" s="153">
        <v>30373.95</v>
      </c>
      <c r="M181" s="153">
        <v>240441.30315999995</v>
      </c>
      <c r="N181" s="153">
        <v>27071.370000000003</v>
      </c>
      <c r="O181" s="153">
        <v>504955.95668000012</v>
      </c>
      <c r="P181" s="153">
        <v>67999.810000000027</v>
      </c>
      <c r="Q181" s="153">
        <v>359662.61268000014</v>
      </c>
      <c r="R181" s="153">
        <v>118590.61999999997</v>
      </c>
      <c r="S181" s="152">
        <v>433970.24468000012</v>
      </c>
      <c r="T181" s="152">
        <v>300019.84999999998</v>
      </c>
      <c r="U181" s="152">
        <v>553040.3566800002</v>
      </c>
      <c r="V181" s="152">
        <v>291916.67000000004</v>
      </c>
      <c r="W181" s="152">
        <v>397182.62268000015</v>
      </c>
      <c r="X181" s="152">
        <v>98322</v>
      </c>
      <c r="Y181" s="153">
        <v>228639.25467999995</v>
      </c>
      <c r="Z181" s="153">
        <v>726316.21999999986</v>
      </c>
      <c r="AA181" s="153">
        <v>110495.59612</v>
      </c>
      <c r="AB181" s="153">
        <v>4450</v>
      </c>
      <c r="AC181" s="153">
        <v>55818.796600000001</v>
      </c>
      <c r="AD181" s="153">
        <v>969147.9799999994</v>
      </c>
      <c r="AE181" s="152">
        <f t="shared" si="60"/>
        <v>3636232.1997200004</v>
      </c>
      <c r="AF181" s="152">
        <f t="shared" si="60"/>
        <v>2650198.8799999994</v>
      </c>
    </row>
    <row r="182" spans="1:32" ht="15.75" hidden="1" thickBot="1">
      <c r="A182" s="154">
        <v>630230</v>
      </c>
      <c r="B182" s="166">
        <v>2</v>
      </c>
      <c r="C182" s="154" t="s">
        <v>844</v>
      </c>
      <c r="D182" s="152">
        <v>0</v>
      </c>
      <c r="E182" s="152"/>
      <c r="F182" s="152">
        <v>0</v>
      </c>
      <c r="G182" s="153">
        <v>0</v>
      </c>
      <c r="H182" s="153">
        <v>0</v>
      </c>
      <c r="I182" s="153">
        <v>0</v>
      </c>
      <c r="J182" s="153">
        <v>0</v>
      </c>
      <c r="K182" s="153">
        <v>0</v>
      </c>
      <c r="L182" s="153">
        <v>0</v>
      </c>
      <c r="M182" s="153">
        <v>0</v>
      </c>
      <c r="N182" s="153">
        <v>0</v>
      </c>
      <c r="O182" s="153">
        <v>0</v>
      </c>
      <c r="P182" s="153">
        <v>0</v>
      </c>
      <c r="Q182" s="153">
        <v>0</v>
      </c>
      <c r="R182" s="153">
        <v>0</v>
      </c>
      <c r="S182" s="152">
        <v>0</v>
      </c>
      <c r="T182" s="152">
        <v>0</v>
      </c>
      <c r="U182" s="152">
        <v>0</v>
      </c>
      <c r="V182" s="152">
        <v>0</v>
      </c>
      <c r="W182" s="152">
        <v>0</v>
      </c>
      <c r="X182" s="152">
        <v>0</v>
      </c>
      <c r="Y182" s="153">
        <v>0</v>
      </c>
      <c r="Z182" s="153">
        <v>0</v>
      </c>
      <c r="AA182" s="153">
        <v>0</v>
      </c>
      <c r="AB182" s="153">
        <v>0</v>
      </c>
      <c r="AC182" s="153">
        <v>0</v>
      </c>
      <c r="AD182" s="153">
        <v>0</v>
      </c>
      <c r="AE182" s="152">
        <f t="shared" si="60"/>
        <v>0</v>
      </c>
      <c r="AF182" s="152">
        <f t="shared" si="60"/>
        <v>0</v>
      </c>
    </row>
    <row r="183" spans="1:32" ht="15.75" hidden="1" thickBot="1">
      <c r="A183" s="154">
        <v>630234</v>
      </c>
      <c r="B183" s="166">
        <v>2</v>
      </c>
      <c r="C183" s="154" t="s">
        <v>845</v>
      </c>
      <c r="D183" s="152">
        <v>336000</v>
      </c>
      <c r="E183" s="152"/>
      <c r="F183" s="152">
        <v>86000</v>
      </c>
      <c r="G183" s="153">
        <v>28000</v>
      </c>
      <c r="H183" s="153">
        <v>284.42</v>
      </c>
      <c r="I183" s="153">
        <v>28000</v>
      </c>
      <c r="J183" s="153">
        <v>1287.4099999999999</v>
      </c>
      <c r="K183" s="153">
        <v>28000</v>
      </c>
      <c r="L183" s="153">
        <v>15257.6</v>
      </c>
      <c r="M183" s="153">
        <v>28000</v>
      </c>
      <c r="N183" s="153">
        <v>17634.429999999997</v>
      </c>
      <c r="O183" s="153">
        <v>28000</v>
      </c>
      <c r="P183" s="153">
        <v>4414.4000000000124</v>
      </c>
      <c r="Q183" s="153">
        <v>28000</v>
      </c>
      <c r="R183" s="153">
        <v>975.92999999999302</v>
      </c>
      <c r="S183" s="152">
        <v>28000</v>
      </c>
      <c r="T183" s="152">
        <v>6077.2900000000081</v>
      </c>
      <c r="U183" s="152">
        <v>28000</v>
      </c>
      <c r="V183" s="152">
        <v>23164.189999999984</v>
      </c>
      <c r="W183" s="152">
        <v>28000</v>
      </c>
      <c r="X183" s="152">
        <v>7290.8300000000054</v>
      </c>
      <c r="Y183" s="153">
        <v>28000</v>
      </c>
      <c r="Z183" s="153">
        <v>4433.2799999999988</v>
      </c>
      <c r="AA183" s="153">
        <v>28000</v>
      </c>
      <c r="AB183" s="153">
        <v>2189.1999999999971</v>
      </c>
      <c r="AC183" s="153">
        <v>28000</v>
      </c>
      <c r="AD183" s="153">
        <v>9256.820000000007</v>
      </c>
      <c r="AE183" s="152">
        <f t="shared" si="60"/>
        <v>336000</v>
      </c>
      <c r="AF183" s="152">
        <f t="shared" si="60"/>
        <v>92265.8</v>
      </c>
    </row>
    <row r="184" spans="1:32" ht="15.75" hidden="1" thickBot="1">
      <c r="A184" s="154">
        <v>630235</v>
      </c>
      <c r="B184" s="166">
        <v>2</v>
      </c>
      <c r="C184" s="154" t="s">
        <v>760</v>
      </c>
      <c r="D184" s="152">
        <v>153725.6</v>
      </c>
      <c r="E184" s="152"/>
      <c r="F184" s="152">
        <v>2711.28</v>
      </c>
      <c r="G184" s="153">
        <v>12810.466666666667</v>
      </c>
      <c r="H184" s="153">
        <v>0</v>
      </c>
      <c r="I184" s="153">
        <v>12810.466666666667</v>
      </c>
      <c r="J184" s="153">
        <v>0</v>
      </c>
      <c r="K184" s="153">
        <v>12810.466666666667</v>
      </c>
      <c r="L184" s="153">
        <v>0</v>
      </c>
      <c r="M184" s="153">
        <v>12810.466666666667</v>
      </c>
      <c r="N184" s="153">
        <v>0</v>
      </c>
      <c r="O184" s="153">
        <v>12810.466666666667</v>
      </c>
      <c r="P184" s="153">
        <v>0</v>
      </c>
      <c r="Q184" s="153">
        <v>12810.466666666667</v>
      </c>
      <c r="R184" s="153">
        <v>0</v>
      </c>
      <c r="S184" s="152">
        <v>12810.466666666667</v>
      </c>
      <c r="T184" s="152">
        <v>0</v>
      </c>
      <c r="U184" s="152">
        <v>12810.466666666667</v>
      </c>
      <c r="V184" s="152">
        <v>0</v>
      </c>
      <c r="W184" s="152">
        <v>12810.466666666667</v>
      </c>
      <c r="X184" s="152">
        <v>0</v>
      </c>
      <c r="Y184" s="153">
        <v>12810.466666666667</v>
      </c>
      <c r="Z184" s="153">
        <v>0</v>
      </c>
      <c r="AA184" s="153">
        <v>12810.466666666667</v>
      </c>
      <c r="AB184" s="153">
        <v>0</v>
      </c>
      <c r="AC184" s="153">
        <v>12810.466666666667</v>
      </c>
      <c r="AD184" s="153">
        <v>0</v>
      </c>
      <c r="AE184" s="152">
        <f t="shared" si="60"/>
        <v>153725.60000000003</v>
      </c>
      <c r="AF184" s="152">
        <f t="shared" si="60"/>
        <v>0</v>
      </c>
    </row>
    <row r="185" spans="1:32" ht="15.75" hidden="1" thickBot="1">
      <c r="A185" s="154">
        <v>630241</v>
      </c>
      <c r="B185" s="166">
        <v>2</v>
      </c>
      <c r="C185" s="154" t="s">
        <v>846</v>
      </c>
      <c r="D185" s="152">
        <v>293456</v>
      </c>
      <c r="E185" s="152"/>
      <c r="F185" s="152">
        <v>148885.20000000001</v>
      </c>
      <c r="G185" s="153">
        <v>38841</v>
      </c>
      <c r="H185" s="153">
        <v>0</v>
      </c>
      <c r="I185" s="153">
        <v>23161</v>
      </c>
      <c r="J185" s="153">
        <v>0</v>
      </c>
      <c r="K185" s="153">
        <v>23161</v>
      </c>
      <c r="L185" s="153">
        <v>0</v>
      </c>
      <c r="M185" s="153">
        <v>23161</v>
      </c>
      <c r="N185" s="153">
        <v>3802.4</v>
      </c>
      <c r="O185" s="153">
        <v>23161</v>
      </c>
      <c r="P185" s="153">
        <v>0</v>
      </c>
      <c r="Q185" s="153">
        <v>23188</v>
      </c>
      <c r="R185" s="153">
        <v>0</v>
      </c>
      <c r="S185" s="152">
        <v>23181</v>
      </c>
      <c r="T185" s="152">
        <v>0</v>
      </c>
      <c r="U185" s="152">
        <v>23181</v>
      </c>
      <c r="V185" s="152">
        <v>0</v>
      </c>
      <c r="W185" s="152">
        <v>23181</v>
      </c>
      <c r="X185" s="152">
        <v>0</v>
      </c>
      <c r="Y185" s="153">
        <v>23081</v>
      </c>
      <c r="Z185" s="153">
        <v>0</v>
      </c>
      <c r="AA185" s="153">
        <v>23081</v>
      </c>
      <c r="AB185" s="153">
        <v>0</v>
      </c>
      <c r="AC185" s="153">
        <v>23078</v>
      </c>
      <c r="AD185" s="153">
        <v>97440</v>
      </c>
      <c r="AE185" s="152">
        <f t="shared" si="60"/>
        <v>293456</v>
      </c>
      <c r="AF185" s="152">
        <f t="shared" si="60"/>
        <v>101242.4</v>
      </c>
    </row>
    <row r="186" spans="1:32" ht="15.75" hidden="1" thickBot="1">
      <c r="A186" s="154">
        <v>630299</v>
      </c>
      <c r="B186" s="166">
        <v>2</v>
      </c>
      <c r="C186" s="154" t="s">
        <v>847</v>
      </c>
      <c r="D186" s="152">
        <v>956828.91999999993</v>
      </c>
      <c r="E186" s="152"/>
      <c r="F186" s="152">
        <v>557867.65</v>
      </c>
      <c r="G186" s="153">
        <v>63843.314850000002</v>
      </c>
      <c r="H186" s="153">
        <v>15324.650000000001</v>
      </c>
      <c r="I186" s="153">
        <v>193678.22465000002</v>
      </c>
      <c r="J186" s="153">
        <v>15656.699999999997</v>
      </c>
      <c r="K186" s="153">
        <v>102662.21985000001</v>
      </c>
      <c r="L186" s="153">
        <v>12791.630000000005</v>
      </c>
      <c r="M186" s="153">
        <v>85862.219850000009</v>
      </c>
      <c r="N186" s="153">
        <v>16401.089999999997</v>
      </c>
      <c r="O186" s="153">
        <v>85512.219850000009</v>
      </c>
      <c r="P186" s="153">
        <v>10813.439999999995</v>
      </c>
      <c r="Q186" s="153">
        <v>85549.067850000007</v>
      </c>
      <c r="R186" s="153">
        <v>46823.460000000014</v>
      </c>
      <c r="S186" s="152">
        <v>102349.06785000001</v>
      </c>
      <c r="T186" s="152">
        <v>23024.780000000006</v>
      </c>
      <c r="U186" s="152">
        <v>85549.079049999986</v>
      </c>
      <c r="V186" s="152">
        <v>34227.200000000012</v>
      </c>
      <c r="W186" s="152">
        <v>84690.419849999991</v>
      </c>
      <c r="X186" s="152">
        <v>19810.55999999999</v>
      </c>
      <c r="Y186" s="153">
        <v>68690.402249999985</v>
      </c>
      <c r="Z186" s="153">
        <v>22356.320000000007</v>
      </c>
      <c r="AA186" s="153">
        <v>84956.531849999999</v>
      </c>
      <c r="AB186" s="153">
        <v>19335.899999999965</v>
      </c>
      <c r="AC186" s="153">
        <v>68156.531849999999</v>
      </c>
      <c r="AD186" s="153">
        <v>25102</v>
      </c>
      <c r="AE186" s="152">
        <f t="shared" si="60"/>
        <v>1111499.2996</v>
      </c>
      <c r="AF186" s="152">
        <f t="shared" si="60"/>
        <v>261667.72999999998</v>
      </c>
    </row>
    <row r="187" spans="1:32" ht="15.75" hidden="1" thickBot="1">
      <c r="A187" s="145">
        <v>6303</v>
      </c>
      <c r="B187" s="146">
        <v>2</v>
      </c>
      <c r="C187" s="147" t="s">
        <v>762</v>
      </c>
      <c r="D187" s="148">
        <f>SUM(D188:D190)</f>
        <v>557250</v>
      </c>
      <c r="E187" s="148"/>
      <c r="F187" s="148">
        <f t="shared" ref="F187:AF187" si="61">SUM(F188:F190)</f>
        <v>314250</v>
      </c>
      <c r="G187" s="148">
        <f t="shared" si="61"/>
        <v>46437.499999999993</v>
      </c>
      <c r="H187" s="148">
        <f t="shared" si="61"/>
        <v>9200</v>
      </c>
      <c r="I187" s="148">
        <f t="shared" si="61"/>
        <v>46437.499999999993</v>
      </c>
      <c r="J187" s="148">
        <f t="shared" si="61"/>
        <v>13365</v>
      </c>
      <c r="K187" s="148">
        <f t="shared" si="61"/>
        <v>46437.499999999993</v>
      </c>
      <c r="L187" s="148">
        <f t="shared" si="61"/>
        <v>21249.140000000003</v>
      </c>
      <c r="M187" s="148">
        <f t="shared" si="61"/>
        <v>46437.499999999993</v>
      </c>
      <c r="N187" s="148">
        <f t="shared" si="61"/>
        <v>20493.099999999995</v>
      </c>
      <c r="O187" s="148">
        <f t="shared" si="61"/>
        <v>46437.499999999993</v>
      </c>
      <c r="P187" s="148">
        <f t="shared" si="61"/>
        <v>27041.799999999988</v>
      </c>
      <c r="Q187" s="148">
        <f t="shared" si="61"/>
        <v>46437.499999999993</v>
      </c>
      <c r="R187" s="148">
        <f t="shared" si="61"/>
        <v>21858.750000000011</v>
      </c>
      <c r="S187" s="148">
        <f t="shared" si="61"/>
        <v>46437.499999999993</v>
      </c>
      <c r="T187" s="148">
        <v>23164.83</v>
      </c>
      <c r="U187" s="148">
        <f t="shared" si="61"/>
        <v>46437.499999999993</v>
      </c>
      <c r="V187" s="148">
        <f t="shared" si="61"/>
        <v>10206.599999999988</v>
      </c>
      <c r="W187" s="148">
        <f t="shared" si="61"/>
        <v>46437.499999999993</v>
      </c>
      <c r="X187" s="148">
        <f t="shared" si="61"/>
        <v>26572.00000000004</v>
      </c>
      <c r="Y187" s="148">
        <f t="shared" si="61"/>
        <v>46437.499999999993</v>
      </c>
      <c r="Z187" s="148">
        <f t="shared" si="61"/>
        <v>13394.799999999988</v>
      </c>
      <c r="AA187" s="148">
        <f t="shared" si="61"/>
        <v>46437.499999999993</v>
      </c>
      <c r="AB187" s="148">
        <f t="shared" si="61"/>
        <v>9284.1999999999789</v>
      </c>
      <c r="AC187" s="148">
        <f t="shared" si="61"/>
        <v>46437.499999999993</v>
      </c>
      <c r="AD187" s="148">
        <f t="shared" si="61"/>
        <v>6265.0500000000211</v>
      </c>
      <c r="AE187" s="148">
        <f t="shared" si="61"/>
        <v>557249.99999999988</v>
      </c>
      <c r="AF187" s="148">
        <f t="shared" si="61"/>
        <v>202095.27000000002</v>
      </c>
    </row>
    <row r="188" spans="1:32" ht="15.75" hidden="1" thickBot="1">
      <c r="A188" s="154">
        <v>630303</v>
      </c>
      <c r="B188" s="166">
        <v>2</v>
      </c>
      <c r="C188" s="154" t="s">
        <v>765</v>
      </c>
      <c r="D188" s="152">
        <v>418000</v>
      </c>
      <c r="E188" s="152"/>
      <c r="F188" s="152">
        <v>260000</v>
      </c>
      <c r="G188" s="153">
        <v>34833.333333333328</v>
      </c>
      <c r="H188" s="153">
        <v>9200</v>
      </c>
      <c r="I188" s="153">
        <v>34833.333333333328</v>
      </c>
      <c r="J188" s="153">
        <v>13278.3</v>
      </c>
      <c r="K188" s="153">
        <v>34833.333333333328</v>
      </c>
      <c r="L188" s="153">
        <v>21249.140000000003</v>
      </c>
      <c r="M188" s="153">
        <v>34833.333333333328</v>
      </c>
      <c r="N188" s="153">
        <v>19635.999999999996</v>
      </c>
      <c r="O188" s="153">
        <v>34833.333333333328</v>
      </c>
      <c r="P188" s="153">
        <v>24813.999999999989</v>
      </c>
      <c r="Q188" s="153">
        <v>34833.333333333328</v>
      </c>
      <c r="R188" s="153">
        <v>21858.750000000011</v>
      </c>
      <c r="S188" s="152">
        <v>34833.333333333328</v>
      </c>
      <c r="T188" s="152">
        <v>12276.000000000004</v>
      </c>
      <c r="U188" s="152">
        <v>34833.333333333328</v>
      </c>
      <c r="V188" s="152">
        <v>7978.7999999999884</v>
      </c>
      <c r="W188" s="152">
        <v>34833.333333333328</v>
      </c>
      <c r="X188" s="152">
        <v>18764.200000000037</v>
      </c>
      <c r="Y188" s="153">
        <v>34833.333333333328</v>
      </c>
      <c r="Z188" s="153">
        <v>13394.799999999988</v>
      </c>
      <c r="AA188" s="153">
        <v>34833.333333333328</v>
      </c>
      <c r="AB188" s="153">
        <v>9072.0999999999767</v>
      </c>
      <c r="AC188" s="153">
        <v>34833.333333333328</v>
      </c>
      <c r="AD188" s="153">
        <v>6265.0500000000211</v>
      </c>
      <c r="AE188" s="152">
        <f t="shared" ref="AE188:AF190" si="62">G188+I188+K188+M188+O188+Q188+S188+U188+W188+Y188+AA188+AC188</f>
        <v>417999.99999999983</v>
      </c>
      <c r="AF188" s="152">
        <f t="shared" si="62"/>
        <v>177787.14</v>
      </c>
    </row>
    <row r="189" spans="1:32" ht="15.75" hidden="1" thickBot="1">
      <c r="A189" s="154">
        <v>630304</v>
      </c>
      <c r="B189" s="166">
        <v>2</v>
      </c>
      <c r="C189" s="154" t="s">
        <v>766</v>
      </c>
      <c r="D189" s="152">
        <v>128000</v>
      </c>
      <c r="E189" s="152"/>
      <c r="F189" s="152">
        <v>43000</v>
      </c>
      <c r="G189" s="153">
        <v>10666.666666666666</v>
      </c>
      <c r="H189" s="153">
        <v>0</v>
      </c>
      <c r="I189" s="153">
        <v>10666.666666666666</v>
      </c>
      <c r="J189" s="153">
        <v>86.7</v>
      </c>
      <c r="K189" s="153">
        <v>10666.666666666666</v>
      </c>
      <c r="L189" s="153">
        <v>0</v>
      </c>
      <c r="M189" s="153">
        <v>10666.666666666666</v>
      </c>
      <c r="N189" s="153">
        <v>857.09999999999991</v>
      </c>
      <c r="O189" s="153">
        <v>10666.666666666666</v>
      </c>
      <c r="P189" s="153">
        <v>2227.8000000000002</v>
      </c>
      <c r="Q189" s="153">
        <v>10666.666666666666</v>
      </c>
      <c r="R189" s="153">
        <v>0</v>
      </c>
      <c r="S189" s="152">
        <v>10666.666666666666</v>
      </c>
      <c r="T189" s="152">
        <v>10888.829999999998</v>
      </c>
      <c r="U189" s="152">
        <v>10666.666666666666</v>
      </c>
      <c r="V189" s="152">
        <v>2227.7999999999993</v>
      </c>
      <c r="W189" s="152">
        <v>10666.666666666666</v>
      </c>
      <c r="X189" s="152">
        <v>7807.8000000000029</v>
      </c>
      <c r="Y189" s="153">
        <v>10666.666666666666</v>
      </c>
      <c r="Z189" s="153">
        <v>0</v>
      </c>
      <c r="AA189" s="153">
        <v>10666.666666666666</v>
      </c>
      <c r="AB189" s="153">
        <v>212.10000000000218</v>
      </c>
      <c r="AC189" s="153">
        <v>10666.666666666666</v>
      </c>
      <c r="AD189" s="153">
        <v>0</v>
      </c>
      <c r="AE189" s="152">
        <f t="shared" si="62"/>
        <v>128000.00000000001</v>
      </c>
      <c r="AF189" s="152">
        <f t="shared" si="62"/>
        <v>24308.13</v>
      </c>
    </row>
    <row r="190" spans="1:32" ht="15.75" hidden="1" thickBot="1">
      <c r="A190" s="154">
        <v>630306</v>
      </c>
      <c r="B190" s="166">
        <v>2</v>
      </c>
      <c r="C190" s="154" t="s">
        <v>767</v>
      </c>
      <c r="D190" s="152">
        <v>11250</v>
      </c>
      <c r="E190" s="152"/>
      <c r="F190" s="152">
        <v>11250</v>
      </c>
      <c r="G190" s="153">
        <v>937.5</v>
      </c>
      <c r="H190" s="153">
        <v>0</v>
      </c>
      <c r="I190" s="153">
        <v>937.5</v>
      </c>
      <c r="J190" s="153">
        <v>0</v>
      </c>
      <c r="K190" s="153">
        <v>937.5</v>
      </c>
      <c r="L190" s="153">
        <v>0</v>
      </c>
      <c r="M190" s="153">
        <v>937.5</v>
      </c>
      <c r="N190" s="153">
        <v>0</v>
      </c>
      <c r="O190" s="153">
        <v>937.5</v>
      </c>
      <c r="P190" s="153">
        <v>0</v>
      </c>
      <c r="Q190" s="153">
        <v>937.5</v>
      </c>
      <c r="R190" s="153">
        <v>0</v>
      </c>
      <c r="S190" s="152">
        <v>937.5</v>
      </c>
      <c r="T190" s="152">
        <v>0</v>
      </c>
      <c r="U190" s="152">
        <v>937.5</v>
      </c>
      <c r="V190" s="152">
        <v>0</v>
      </c>
      <c r="W190" s="152">
        <v>937.5</v>
      </c>
      <c r="X190" s="152">
        <v>0</v>
      </c>
      <c r="Y190" s="153">
        <v>937.5</v>
      </c>
      <c r="Z190" s="153">
        <v>0</v>
      </c>
      <c r="AA190" s="153">
        <v>937.5</v>
      </c>
      <c r="AB190" s="153">
        <v>0</v>
      </c>
      <c r="AC190" s="153">
        <v>937.5</v>
      </c>
      <c r="AD190" s="153">
        <v>0</v>
      </c>
      <c r="AE190" s="152">
        <f t="shared" si="62"/>
        <v>11250</v>
      </c>
      <c r="AF190" s="152">
        <f t="shared" si="62"/>
        <v>0</v>
      </c>
    </row>
    <row r="191" spans="1:32" ht="15.75" hidden="1" thickBot="1">
      <c r="A191" s="145">
        <v>6304</v>
      </c>
      <c r="B191" s="146">
        <v>2</v>
      </c>
      <c r="C191" s="147" t="s">
        <v>769</v>
      </c>
      <c r="D191" s="148">
        <f>SUM(D192:D196)</f>
        <v>994462.65</v>
      </c>
      <c r="E191" s="148"/>
      <c r="F191" s="148">
        <f t="shared" ref="F191:AF191" si="63">SUM(F192:F196)</f>
        <v>427022.04785999999</v>
      </c>
      <c r="G191" s="148">
        <f t="shared" si="63"/>
        <v>78293.529069600001</v>
      </c>
      <c r="H191" s="148">
        <f t="shared" si="63"/>
        <v>3527.22</v>
      </c>
      <c r="I191" s="148">
        <f t="shared" si="63"/>
        <v>143994.14432960001</v>
      </c>
      <c r="J191" s="148">
        <f t="shared" si="63"/>
        <v>17883.89</v>
      </c>
      <c r="K191" s="148">
        <f t="shared" si="63"/>
        <v>29707.477662933332</v>
      </c>
      <c r="L191" s="148">
        <f t="shared" si="63"/>
        <v>71019.45</v>
      </c>
      <c r="M191" s="148">
        <f t="shared" si="63"/>
        <v>87930.975262933338</v>
      </c>
      <c r="N191" s="148">
        <f t="shared" si="63"/>
        <v>1972.9100000000005</v>
      </c>
      <c r="O191" s="148">
        <f t="shared" si="63"/>
        <v>276924.1776629333</v>
      </c>
      <c r="P191" s="148">
        <f t="shared" si="63"/>
        <v>18163.380000000005</v>
      </c>
      <c r="Q191" s="148">
        <f t="shared" si="63"/>
        <v>29707.477662933332</v>
      </c>
      <c r="R191" s="148">
        <f t="shared" si="63"/>
        <v>16961.03</v>
      </c>
      <c r="S191" s="148">
        <f t="shared" si="63"/>
        <v>29707.477662933332</v>
      </c>
      <c r="T191" s="148">
        <v>25699.84</v>
      </c>
      <c r="U191" s="148">
        <f t="shared" si="63"/>
        <v>193207.47766293332</v>
      </c>
      <c r="V191" s="148">
        <f t="shared" si="63"/>
        <v>25230.829999999994</v>
      </c>
      <c r="W191" s="148">
        <f t="shared" si="63"/>
        <v>30267.477662933332</v>
      </c>
      <c r="X191" s="148">
        <f t="shared" si="63"/>
        <v>16769.049999999988</v>
      </c>
      <c r="Y191" s="148">
        <f t="shared" si="63"/>
        <v>30267.477662933332</v>
      </c>
      <c r="Z191" s="148">
        <f t="shared" si="63"/>
        <v>5880.4700000000012</v>
      </c>
      <c r="AA191" s="148">
        <f t="shared" si="63"/>
        <v>34187.477662933336</v>
      </c>
      <c r="AB191" s="148">
        <f t="shared" si="63"/>
        <v>2881.5799999999581</v>
      </c>
      <c r="AC191" s="148">
        <f t="shared" si="63"/>
        <v>30267.477662933332</v>
      </c>
      <c r="AD191" s="148">
        <f t="shared" si="63"/>
        <v>29110.460000000065</v>
      </c>
      <c r="AE191" s="148">
        <f t="shared" si="63"/>
        <v>994462.64762853296</v>
      </c>
      <c r="AF191" s="148">
        <f t="shared" si="63"/>
        <v>235100.11</v>
      </c>
    </row>
    <row r="192" spans="1:32" ht="15.75" hidden="1" thickBot="1">
      <c r="A192" s="154">
        <v>630402</v>
      </c>
      <c r="B192" s="166">
        <v>2</v>
      </c>
      <c r="C192" s="154" t="s">
        <v>848</v>
      </c>
      <c r="D192" s="152">
        <v>147500</v>
      </c>
      <c r="E192" s="152"/>
      <c r="F192" s="152">
        <v>7046.8478599999999</v>
      </c>
      <c r="G192" s="153">
        <v>0</v>
      </c>
      <c r="H192" s="153">
        <v>0</v>
      </c>
      <c r="I192" s="153">
        <v>0</v>
      </c>
      <c r="J192" s="153">
        <v>0</v>
      </c>
      <c r="K192" s="153">
        <v>0</v>
      </c>
      <c r="L192" s="153">
        <v>30</v>
      </c>
      <c r="M192" s="153">
        <v>0</v>
      </c>
      <c r="N192" s="153">
        <v>44.8</v>
      </c>
      <c r="O192" s="153">
        <v>0</v>
      </c>
      <c r="P192" s="153">
        <v>0</v>
      </c>
      <c r="Q192" s="153">
        <v>0</v>
      </c>
      <c r="R192" s="153">
        <v>0</v>
      </c>
      <c r="S192" s="152">
        <v>0</v>
      </c>
      <c r="T192" s="152">
        <v>47.56</v>
      </c>
      <c r="U192" s="152">
        <v>147500</v>
      </c>
      <c r="V192" s="152">
        <v>5.4599999999999937</v>
      </c>
      <c r="W192" s="152">
        <v>0</v>
      </c>
      <c r="X192" s="152">
        <v>0</v>
      </c>
      <c r="Y192" s="153">
        <v>0</v>
      </c>
      <c r="Z192" s="153">
        <v>0</v>
      </c>
      <c r="AA192" s="153">
        <v>0</v>
      </c>
      <c r="AB192" s="153">
        <v>20</v>
      </c>
      <c r="AC192" s="153">
        <v>0</v>
      </c>
      <c r="AD192" s="153">
        <v>1403.3600000000001</v>
      </c>
      <c r="AE192" s="152">
        <f t="shared" ref="AE192:AF196" si="64">G192+I192+K192+M192+O192+Q192+S192+U192+W192+Y192+AA192+AC192</f>
        <v>147500</v>
      </c>
      <c r="AF192" s="152">
        <f t="shared" si="64"/>
        <v>1551.18</v>
      </c>
    </row>
    <row r="193" spans="1:32" ht="15.75" hidden="1" thickBot="1">
      <c r="A193" s="154">
        <v>630404</v>
      </c>
      <c r="B193" s="166">
        <v>2</v>
      </c>
      <c r="C193" s="154" t="s">
        <v>849</v>
      </c>
      <c r="D193" s="152">
        <v>780962.65</v>
      </c>
      <c r="E193" s="152"/>
      <c r="F193" s="152">
        <v>419975.2</v>
      </c>
      <c r="G193" s="153">
        <v>78293.529069600001</v>
      </c>
      <c r="H193" s="153">
        <v>3527.22</v>
      </c>
      <c r="I193" s="153">
        <v>93994.144329600007</v>
      </c>
      <c r="J193" s="153">
        <v>17883.89</v>
      </c>
      <c r="K193" s="153">
        <v>29707.477662933332</v>
      </c>
      <c r="L193" s="153">
        <v>70989.45</v>
      </c>
      <c r="M193" s="153">
        <v>87930.975262933338</v>
      </c>
      <c r="N193" s="153">
        <v>1928.1100000000006</v>
      </c>
      <c r="O193" s="153">
        <v>276924.1776629333</v>
      </c>
      <c r="P193" s="153">
        <v>18163.380000000005</v>
      </c>
      <c r="Q193" s="153">
        <v>29707.477662933332</v>
      </c>
      <c r="R193" s="153">
        <v>16961.03</v>
      </c>
      <c r="S193" s="152">
        <v>29707.477662933332</v>
      </c>
      <c r="T193" s="152">
        <v>25652.28</v>
      </c>
      <c r="U193" s="152">
        <v>29707.477662933332</v>
      </c>
      <c r="V193" s="152">
        <v>25225.369999999995</v>
      </c>
      <c r="W193" s="152">
        <v>30267.477662933332</v>
      </c>
      <c r="X193" s="152">
        <v>16769.049999999988</v>
      </c>
      <c r="Y193" s="153">
        <v>30267.477662933332</v>
      </c>
      <c r="Z193" s="153">
        <v>5880.4700000000012</v>
      </c>
      <c r="AA193" s="153">
        <v>34187.477662933336</v>
      </c>
      <c r="AB193" s="153">
        <v>2861.5799999999581</v>
      </c>
      <c r="AC193" s="153">
        <v>30267.477662933332</v>
      </c>
      <c r="AD193" s="153">
        <v>27707.100000000064</v>
      </c>
      <c r="AE193" s="152">
        <f t="shared" si="64"/>
        <v>780962.64762853296</v>
      </c>
      <c r="AF193" s="152">
        <f t="shared" si="64"/>
        <v>233548.93</v>
      </c>
    </row>
    <row r="194" spans="1:32" ht="15.75" hidden="1" thickBot="1">
      <c r="A194" s="154">
        <v>630405</v>
      </c>
      <c r="B194" s="166">
        <v>2</v>
      </c>
      <c r="C194" s="154" t="s">
        <v>850</v>
      </c>
      <c r="D194" s="152">
        <v>0</v>
      </c>
      <c r="E194" s="152"/>
      <c r="F194" s="152">
        <v>0</v>
      </c>
      <c r="G194" s="153">
        <v>0</v>
      </c>
      <c r="H194" s="153">
        <v>0</v>
      </c>
      <c r="I194" s="153">
        <v>0</v>
      </c>
      <c r="J194" s="153">
        <v>0</v>
      </c>
      <c r="K194" s="153">
        <v>0</v>
      </c>
      <c r="L194" s="153">
        <v>0</v>
      </c>
      <c r="M194" s="153">
        <v>0</v>
      </c>
      <c r="N194" s="153">
        <v>0</v>
      </c>
      <c r="O194" s="153">
        <v>0</v>
      </c>
      <c r="P194" s="153">
        <v>0</v>
      </c>
      <c r="Q194" s="153">
        <v>0</v>
      </c>
      <c r="R194" s="153">
        <v>0</v>
      </c>
      <c r="S194" s="152">
        <v>0</v>
      </c>
      <c r="T194" s="152">
        <v>0</v>
      </c>
      <c r="U194" s="152">
        <v>0</v>
      </c>
      <c r="V194" s="152">
        <v>0</v>
      </c>
      <c r="W194" s="152">
        <v>0</v>
      </c>
      <c r="X194" s="152">
        <v>0</v>
      </c>
      <c r="Y194" s="153">
        <v>0</v>
      </c>
      <c r="Z194" s="153">
        <v>0</v>
      </c>
      <c r="AA194" s="153">
        <v>0</v>
      </c>
      <c r="AB194" s="153">
        <v>0</v>
      </c>
      <c r="AC194" s="153">
        <v>0</v>
      </c>
      <c r="AD194" s="153">
        <v>0</v>
      </c>
      <c r="AE194" s="152">
        <f t="shared" si="64"/>
        <v>0</v>
      </c>
      <c r="AF194" s="152">
        <f t="shared" si="64"/>
        <v>0</v>
      </c>
    </row>
    <row r="195" spans="1:32" ht="15.75" hidden="1" thickBot="1">
      <c r="A195" s="154">
        <v>630406</v>
      </c>
      <c r="B195" s="166">
        <v>2</v>
      </c>
      <c r="C195" s="154" t="s">
        <v>851</v>
      </c>
      <c r="D195" s="152">
        <v>16000</v>
      </c>
      <c r="E195" s="152"/>
      <c r="F195" s="152">
        <v>0</v>
      </c>
      <c r="G195" s="153">
        <v>0</v>
      </c>
      <c r="H195" s="153">
        <v>0</v>
      </c>
      <c r="I195" s="153">
        <v>0</v>
      </c>
      <c r="J195" s="153">
        <v>0</v>
      </c>
      <c r="K195" s="153">
        <v>0</v>
      </c>
      <c r="L195" s="153">
        <v>0</v>
      </c>
      <c r="M195" s="153">
        <v>0</v>
      </c>
      <c r="N195" s="153">
        <v>0</v>
      </c>
      <c r="O195" s="153">
        <v>0</v>
      </c>
      <c r="P195" s="153">
        <v>0</v>
      </c>
      <c r="Q195" s="153">
        <v>0</v>
      </c>
      <c r="R195" s="153">
        <v>0</v>
      </c>
      <c r="S195" s="152">
        <v>0</v>
      </c>
      <c r="T195" s="152">
        <v>0</v>
      </c>
      <c r="U195" s="152">
        <v>16000</v>
      </c>
      <c r="V195" s="152">
        <v>0</v>
      </c>
      <c r="W195" s="152">
        <v>0</v>
      </c>
      <c r="X195" s="152">
        <v>0</v>
      </c>
      <c r="Y195" s="153">
        <v>0</v>
      </c>
      <c r="Z195" s="153">
        <v>0</v>
      </c>
      <c r="AA195" s="153">
        <v>0</v>
      </c>
      <c r="AB195" s="153">
        <v>0</v>
      </c>
      <c r="AC195" s="153">
        <v>0</v>
      </c>
      <c r="AD195" s="153">
        <v>0</v>
      </c>
      <c r="AE195" s="152">
        <f t="shared" si="64"/>
        <v>16000</v>
      </c>
      <c r="AF195" s="152">
        <f t="shared" si="64"/>
        <v>0</v>
      </c>
    </row>
    <row r="196" spans="1:32" ht="15.75" hidden="1" thickBot="1">
      <c r="A196" s="154">
        <v>630418</v>
      </c>
      <c r="B196" s="166">
        <v>2</v>
      </c>
      <c r="C196" s="154" t="s">
        <v>852</v>
      </c>
      <c r="D196" s="152">
        <v>50000</v>
      </c>
      <c r="E196" s="152"/>
      <c r="F196" s="152">
        <v>0</v>
      </c>
      <c r="G196" s="153">
        <v>0</v>
      </c>
      <c r="H196" s="153">
        <v>0</v>
      </c>
      <c r="I196" s="153">
        <v>50000</v>
      </c>
      <c r="J196" s="153">
        <v>0</v>
      </c>
      <c r="K196" s="153">
        <v>0</v>
      </c>
      <c r="L196" s="153">
        <v>0</v>
      </c>
      <c r="M196" s="153">
        <v>0</v>
      </c>
      <c r="N196" s="153">
        <v>0</v>
      </c>
      <c r="O196" s="153">
        <v>0</v>
      </c>
      <c r="P196" s="153">
        <v>0</v>
      </c>
      <c r="Q196" s="153">
        <v>0</v>
      </c>
      <c r="R196" s="153">
        <v>0</v>
      </c>
      <c r="S196" s="152">
        <v>0</v>
      </c>
      <c r="T196" s="152">
        <v>0</v>
      </c>
      <c r="U196" s="152">
        <v>0</v>
      </c>
      <c r="V196" s="152">
        <v>0</v>
      </c>
      <c r="W196" s="152">
        <v>0</v>
      </c>
      <c r="X196" s="152">
        <v>0</v>
      </c>
      <c r="Y196" s="153">
        <v>0</v>
      </c>
      <c r="Z196" s="153">
        <v>0</v>
      </c>
      <c r="AA196" s="153">
        <v>0</v>
      </c>
      <c r="AB196" s="153">
        <v>0</v>
      </c>
      <c r="AC196" s="153">
        <v>0</v>
      </c>
      <c r="AD196" s="153">
        <v>0</v>
      </c>
      <c r="AE196" s="152">
        <f t="shared" si="64"/>
        <v>50000</v>
      </c>
      <c r="AF196" s="152">
        <f t="shared" si="64"/>
        <v>0</v>
      </c>
    </row>
    <row r="197" spans="1:32" ht="15.75" hidden="1" thickBot="1">
      <c r="A197" s="145">
        <v>6305</v>
      </c>
      <c r="B197" s="146">
        <v>2</v>
      </c>
      <c r="C197" s="147" t="s">
        <v>778</v>
      </c>
      <c r="D197" s="148">
        <f>SUM(D198:D200)</f>
        <v>104607.53</v>
      </c>
      <c r="E197" s="148"/>
      <c r="F197" s="148">
        <f t="shared" ref="F197:AF197" si="65">SUM(F198:F200)</f>
        <v>84494.73</v>
      </c>
      <c r="G197" s="148">
        <f t="shared" si="65"/>
        <v>6552.5458333333327</v>
      </c>
      <c r="H197" s="148">
        <f t="shared" si="65"/>
        <v>1745.0299999999997</v>
      </c>
      <c r="I197" s="148">
        <f t="shared" si="65"/>
        <v>6552.5458333333327</v>
      </c>
      <c r="J197" s="148">
        <f t="shared" si="65"/>
        <v>14331</v>
      </c>
      <c r="K197" s="148">
        <f t="shared" si="65"/>
        <v>17659.212500000001</v>
      </c>
      <c r="L197" s="148">
        <f t="shared" si="65"/>
        <v>4444.68</v>
      </c>
      <c r="M197" s="148">
        <f t="shared" si="65"/>
        <v>6552.5458333333327</v>
      </c>
      <c r="N197" s="148">
        <f t="shared" si="65"/>
        <v>3171.7900000000009</v>
      </c>
      <c r="O197" s="148">
        <f t="shared" si="65"/>
        <v>6552.5458333333327</v>
      </c>
      <c r="P197" s="148">
        <f t="shared" si="65"/>
        <v>5717.57</v>
      </c>
      <c r="Q197" s="148">
        <f t="shared" si="65"/>
        <v>6552.5458333333327</v>
      </c>
      <c r="R197" s="148">
        <f t="shared" si="65"/>
        <v>3949.6800000000003</v>
      </c>
      <c r="S197" s="148">
        <f t="shared" si="65"/>
        <v>13402.045833333334</v>
      </c>
      <c r="T197" s="148">
        <v>4939.6799999999967</v>
      </c>
      <c r="U197" s="148">
        <f t="shared" si="65"/>
        <v>9575.3758333333317</v>
      </c>
      <c r="V197" s="148">
        <f t="shared" si="65"/>
        <v>4444.6800000000039</v>
      </c>
      <c r="W197" s="148">
        <f t="shared" si="65"/>
        <v>5935.3758333333326</v>
      </c>
      <c r="X197" s="148">
        <f t="shared" si="65"/>
        <v>4585.8799999999956</v>
      </c>
      <c r="Y197" s="148">
        <f t="shared" si="65"/>
        <v>5935.3758333333326</v>
      </c>
      <c r="Z197" s="148">
        <f t="shared" si="65"/>
        <v>4623.8800000000047</v>
      </c>
      <c r="AA197" s="148">
        <f t="shared" si="65"/>
        <v>13402.035833333332</v>
      </c>
      <c r="AB197" s="148">
        <f t="shared" si="65"/>
        <v>4939.1899999999932</v>
      </c>
      <c r="AC197" s="148">
        <f t="shared" si="65"/>
        <v>5935.3758333333326</v>
      </c>
      <c r="AD197" s="148">
        <f t="shared" si="65"/>
        <v>6342.570000000007</v>
      </c>
      <c r="AE197" s="148">
        <f t="shared" si="65"/>
        <v>104607.52666666667</v>
      </c>
      <c r="AF197" s="148">
        <f t="shared" si="65"/>
        <v>63235.630000000005</v>
      </c>
    </row>
    <row r="198" spans="1:32" ht="15.75" hidden="1" thickBot="1">
      <c r="A198" s="154">
        <v>630501</v>
      </c>
      <c r="B198" s="166">
        <v>2</v>
      </c>
      <c r="C198" s="154" t="s">
        <v>779</v>
      </c>
      <c r="D198" s="152">
        <v>58411.71</v>
      </c>
      <c r="E198" s="152"/>
      <c r="F198" s="152">
        <v>59411.71</v>
      </c>
      <c r="G198" s="153">
        <v>4867.6424999999999</v>
      </c>
      <c r="H198" s="153">
        <v>1166.3599999999999</v>
      </c>
      <c r="I198" s="153">
        <v>4867.6424999999999</v>
      </c>
      <c r="J198" s="153">
        <v>7723.0000000000009</v>
      </c>
      <c r="K198" s="153">
        <v>4867.6424999999999</v>
      </c>
      <c r="L198" s="153">
        <v>4444.68</v>
      </c>
      <c r="M198" s="153">
        <v>4867.6424999999999</v>
      </c>
      <c r="N198" s="153">
        <v>3171.7900000000009</v>
      </c>
      <c r="O198" s="153">
        <v>4867.6424999999999</v>
      </c>
      <c r="P198" s="153">
        <v>5717.57</v>
      </c>
      <c r="Q198" s="153">
        <v>4867.6424999999999</v>
      </c>
      <c r="R198" s="153">
        <v>3949.6800000000003</v>
      </c>
      <c r="S198" s="152">
        <v>4867.6424999999999</v>
      </c>
      <c r="T198" s="152">
        <v>4939.6799999999967</v>
      </c>
      <c r="U198" s="152">
        <v>4867.6424999999999</v>
      </c>
      <c r="V198" s="152">
        <v>4444.6800000000039</v>
      </c>
      <c r="W198" s="152">
        <v>4867.6424999999999</v>
      </c>
      <c r="X198" s="152">
        <v>4265.4799999999959</v>
      </c>
      <c r="Y198" s="153">
        <v>4867.6424999999999</v>
      </c>
      <c r="Z198" s="153">
        <v>4623.8800000000047</v>
      </c>
      <c r="AA198" s="153">
        <v>4867.6424999999999</v>
      </c>
      <c r="AB198" s="153">
        <v>2994.7899999999936</v>
      </c>
      <c r="AC198" s="153">
        <v>4867.6424999999999</v>
      </c>
      <c r="AD198" s="153">
        <v>5894.570000000007</v>
      </c>
      <c r="AE198" s="152">
        <f t="shared" ref="AE198:AF200" si="66">G198+I198+K198+M198+O198+Q198+S198+U198+W198+Y198+AA198+AC198</f>
        <v>58411.710000000014</v>
      </c>
      <c r="AF198" s="152">
        <f t="shared" si="66"/>
        <v>53336.160000000003</v>
      </c>
    </row>
    <row r="199" spans="1:32" ht="15.75" hidden="1" thickBot="1">
      <c r="A199" s="154">
        <v>630502</v>
      </c>
      <c r="B199" s="166">
        <v>2</v>
      </c>
      <c r="C199" s="154" t="s">
        <v>780</v>
      </c>
      <c r="D199" s="152">
        <v>4480</v>
      </c>
      <c r="E199" s="152"/>
      <c r="F199" s="152">
        <v>5700</v>
      </c>
      <c r="G199" s="153">
        <v>373.33333333333331</v>
      </c>
      <c r="H199" s="153">
        <v>0</v>
      </c>
      <c r="I199" s="153">
        <v>373.33333333333331</v>
      </c>
      <c r="J199" s="153">
        <v>0</v>
      </c>
      <c r="K199" s="153">
        <v>373.33333333333331</v>
      </c>
      <c r="L199" s="153">
        <v>0</v>
      </c>
      <c r="M199" s="153">
        <v>373.33333333333331</v>
      </c>
      <c r="N199" s="153">
        <v>0</v>
      </c>
      <c r="O199" s="153">
        <v>373.33333333333331</v>
      </c>
      <c r="P199" s="153">
        <v>0</v>
      </c>
      <c r="Q199" s="153">
        <v>373.33333333333331</v>
      </c>
      <c r="R199" s="153">
        <v>0</v>
      </c>
      <c r="S199" s="152">
        <v>373.33333333333331</v>
      </c>
      <c r="T199" s="152">
        <v>0</v>
      </c>
      <c r="U199" s="152">
        <v>373.33333333333331</v>
      </c>
      <c r="V199" s="152">
        <v>0</v>
      </c>
      <c r="W199" s="152">
        <v>373.33333333333331</v>
      </c>
      <c r="X199" s="152">
        <v>0</v>
      </c>
      <c r="Y199" s="153">
        <v>373.33333333333331</v>
      </c>
      <c r="Z199" s="153">
        <v>0</v>
      </c>
      <c r="AA199" s="153">
        <v>373.33333333333331</v>
      </c>
      <c r="AB199" s="153">
        <v>1944.4</v>
      </c>
      <c r="AC199" s="153">
        <v>373.33333333333331</v>
      </c>
      <c r="AD199" s="153">
        <v>448</v>
      </c>
      <c r="AE199" s="152">
        <f t="shared" si="66"/>
        <v>4480</v>
      </c>
      <c r="AF199" s="152">
        <f t="shared" si="66"/>
        <v>2392.4</v>
      </c>
    </row>
    <row r="200" spans="1:32" ht="15.75" hidden="1" thickBot="1">
      <c r="A200" s="154">
        <v>630504</v>
      </c>
      <c r="B200" s="166">
        <v>2</v>
      </c>
      <c r="C200" s="154" t="s">
        <v>781</v>
      </c>
      <c r="D200" s="152">
        <v>41715.82</v>
      </c>
      <c r="E200" s="152"/>
      <c r="F200" s="152">
        <v>19383.02</v>
      </c>
      <c r="G200" s="153">
        <v>1311.57</v>
      </c>
      <c r="H200" s="153">
        <v>578.66999999999996</v>
      </c>
      <c r="I200" s="153">
        <v>1311.57</v>
      </c>
      <c r="J200" s="153">
        <v>6608</v>
      </c>
      <c r="K200" s="153">
        <v>12418.236666666668</v>
      </c>
      <c r="L200" s="153">
        <v>0</v>
      </c>
      <c r="M200" s="153">
        <v>1311.57</v>
      </c>
      <c r="N200" s="153">
        <v>0</v>
      </c>
      <c r="O200" s="153">
        <v>1311.57</v>
      </c>
      <c r="P200" s="153">
        <v>0</v>
      </c>
      <c r="Q200" s="153">
        <v>1311.57</v>
      </c>
      <c r="R200" s="153">
        <v>0</v>
      </c>
      <c r="S200" s="152">
        <v>8161.07</v>
      </c>
      <c r="T200" s="152">
        <v>0</v>
      </c>
      <c r="U200" s="152">
        <v>4334.3999999999996</v>
      </c>
      <c r="V200" s="152">
        <v>0</v>
      </c>
      <c r="W200" s="152">
        <v>694.4</v>
      </c>
      <c r="X200" s="152">
        <v>320.39999999999964</v>
      </c>
      <c r="Y200" s="153">
        <v>694.4</v>
      </c>
      <c r="Z200" s="153">
        <v>0</v>
      </c>
      <c r="AA200" s="153">
        <v>8161.0599999999995</v>
      </c>
      <c r="AB200" s="153">
        <v>0</v>
      </c>
      <c r="AC200" s="153">
        <v>694.4</v>
      </c>
      <c r="AD200" s="153">
        <v>0</v>
      </c>
      <c r="AE200" s="152">
        <f t="shared" si="66"/>
        <v>41715.816666666666</v>
      </c>
      <c r="AF200" s="152">
        <f t="shared" si="66"/>
        <v>7507.07</v>
      </c>
    </row>
    <row r="201" spans="1:32" ht="15.75" hidden="1" thickBot="1">
      <c r="A201" s="145">
        <v>6306</v>
      </c>
      <c r="B201" s="146">
        <v>2</v>
      </c>
      <c r="C201" s="147" t="s">
        <v>783</v>
      </c>
      <c r="D201" s="148">
        <f>SUM(D202:D205)</f>
        <v>198420</v>
      </c>
      <c r="E201" s="148"/>
      <c r="F201" s="148">
        <f t="shared" ref="F201:AF201" si="67">SUM(F202:F205)</f>
        <v>335525.76000000001</v>
      </c>
      <c r="G201" s="148">
        <f t="shared" si="67"/>
        <v>0</v>
      </c>
      <c r="H201" s="148">
        <f t="shared" si="67"/>
        <v>2928.87</v>
      </c>
      <c r="I201" s="148">
        <f t="shared" si="67"/>
        <v>12500</v>
      </c>
      <c r="J201" s="148">
        <f t="shared" si="67"/>
        <v>1680</v>
      </c>
      <c r="K201" s="148">
        <f t="shared" si="67"/>
        <v>121520</v>
      </c>
      <c r="L201" s="148">
        <f t="shared" si="67"/>
        <v>7911.4800000000005</v>
      </c>
      <c r="M201" s="148">
        <f t="shared" si="67"/>
        <v>0</v>
      </c>
      <c r="N201" s="148">
        <f t="shared" si="67"/>
        <v>4741.7400000000016</v>
      </c>
      <c r="O201" s="148">
        <f t="shared" si="67"/>
        <v>0</v>
      </c>
      <c r="P201" s="148">
        <f t="shared" si="67"/>
        <v>10514.579999999998</v>
      </c>
      <c r="Q201" s="148">
        <f t="shared" si="67"/>
        <v>0</v>
      </c>
      <c r="R201" s="148">
        <f t="shared" si="67"/>
        <v>33206.609999999986</v>
      </c>
      <c r="S201" s="148">
        <f t="shared" si="67"/>
        <v>0</v>
      </c>
      <c r="T201" s="148">
        <v>28933.740000000005</v>
      </c>
      <c r="U201" s="148">
        <f t="shared" si="67"/>
        <v>0</v>
      </c>
      <c r="V201" s="148">
        <f t="shared" si="67"/>
        <v>9184</v>
      </c>
      <c r="W201" s="148">
        <f t="shared" si="67"/>
        <v>14000</v>
      </c>
      <c r="X201" s="148">
        <f t="shared" si="67"/>
        <v>31563.710000000006</v>
      </c>
      <c r="Y201" s="148">
        <f t="shared" si="67"/>
        <v>0</v>
      </c>
      <c r="Z201" s="148">
        <f t="shared" si="67"/>
        <v>12655.999999999985</v>
      </c>
      <c r="AA201" s="148">
        <f t="shared" si="67"/>
        <v>0</v>
      </c>
      <c r="AB201" s="148">
        <f t="shared" si="67"/>
        <v>12622.400000000023</v>
      </c>
      <c r="AC201" s="148">
        <f t="shared" si="67"/>
        <v>0</v>
      </c>
      <c r="AD201" s="148">
        <f t="shared" si="67"/>
        <v>50919.199999999997</v>
      </c>
      <c r="AE201" s="148">
        <f t="shared" si="67"/>
        <v>148020</v>
      </c>
      <c r="AF201" s="148">
        <f t="shared" si="67"/>
        <v>206862.33000000002</v>
      </c>
    </row>
    <row r="202" spans="1:32" ht="15.75" hidden="1" thickBot="1">
      <c r="A202" s="154">
        <v>630601</v>
      </c>
      <c r="B202" s="166">
        <v>2</v>
      </c>
      <c r="C202" s="154" t="s">
        <v>784</v>
      </c>
      <c r="D202" s="152">
        <v>120020</v>
      </c>
      <c r="E202" s="152"/>
      <c r="F202" s="152">
        <v>11536</v>
      </c>
      <c r="G202" s="153">
        <v>0</v>
      </c>
      <c r="H202" s="153">
        <v>0</v>
      </c>
      <c r="I202" s="153">
        <v>12500</v>
      </c>
      <c r="J202" s="153">
        <v>0</v>
      </c>
      <c r="K202" s="153">
        <v>107520</v>
      </c>
      <c r="L202" s="153">
        <v>0</v>
      </c>
      <c r="M202" s="153">
        <v>0</v>
      </c>
      <c r="N202" s="153">
        <v>0</v>
      </c>
      <c r="O202" s="153">
        <v>0</v>
      </c>
      <c r="P202" s="153">
        <v>0</v>
      </c>
      <c r="Q202" s="153">
        <v>0</v>
      </c>
      <c r="R202" s="153">
        <v>0</v>
      </c>
      <c r="S202" s="152">
        <v>0</v>
      </c>
      <c r="T202" s="152">
        <v>6272</v>
      </c>
      <c r="U202" s="152">
        <v>0</v>
      </c>
      <c r="V202" s="152">
        <v>0</v>
      </c>
      <c r="W202" s="152">
        <v>0</v>
      </c>
      <c r="X202" s="152">
        <v>0</v>
      </c>
      <c r="Y202" s="153">
        <v>0</v>
      </c>
      <c r="Z202" s="153">
        <v>0</v>
      </c>
      <c r="AA202" s="153">
        <v>0</v>
      </c>
      <c r="AB202" s="153">
        <v>0</v>
      </c>
      <c r="AC202" s="153">
        <v>0</v>
      </c>
      <c r="AD202" s="153">
        <v>0</v>
      </c>
      <c r="AE202" s="152">
        <f t="shared" ref="AE202:AF205" si="68">G202+I202+K202+M202+O202+Q202+S202+U202+W202+Y202+AA202+AC202</f>
        <v>120020</v>
      </c>
      <c r="AF202" s="152">
        <f t="shared" si="68"/>
        <v>6272</v>
      </c>
    </row>
    <row r="203" spans="1:32" ht="15.75" hidden="1" thickBot="1">
      <c r="A203" s="154">
        <v>630602</v>
      </c>
      <c r="B203" s="166">
        <v>2</v>
      </c>
      <c r="C203" s="154" t="s">
        <v>853</v>
      </c>
      <c r="D203" s="152">
        <v>0</v>
      </c>
      <c r="E203" s="152"/>
      <c r="F203" s="152">
        <v>12000</v>
      </c>
      <c r="G203" s="153">
        <v>0</v>
      </c>
      <c r="H203" s="153">
        <v>0</v>
      </c>
      <c r="I203" s="153">
        <v>0</v>
      </c>
      <c r="J203" s="153">
        <v>0</v>
      </c>
      <c r="K203" s="153">
        <v>0</v>
      </c>
      <c r="L203" s="153">
        <v>0</v>
      </c>
      <c r="M203" s="153">
        <v>0</v>
      </c>
      <c r="N203" s="153">
        <v>0</v>
      </c>
      <c r="O203" s="153">
        <v>0</v>
      </c>
      <c r="P203" s="153">
        <v>0</v>
      </c>
      <c r="Q203" s="153">
        <v>0</v>
      </c>
      <c r="R203" s="153">
        <v>0</v>
      </c>
      <c r="S203" s="152">
        <v>0</v>
      </c>
      <c r="T203" s="152">
        <v>0</v>
      </c>
      <c r="U203" s="152">
        <v>0</v>
      </c>
      <c r="V203" s="152">
        <v>0</v>
      </c>
      <c r="W203" s="152">
        <v>0</v>
      </c>
      <c r="X203" s="152">
        <v>0</v>
      </c>
      <c r="Y203" s="153">
        <v>0</v>
      </c>
      <c r="Z203" s="153">
        <v>0</v>
      </c>
      <c r="AA203" s="153">
        <v>0</v>
      </c>
      <c r="AB203" s="153">
        <v>0</v>
      </c>
      <c r="AC203" s="153">
        <v>0</v>
      </c>
      <c r="AD203" s="153">
        <v>0</v>
      </c>
      <c r="AE203" s="152">
        <f t="shared" si="68"/>
        <v>0</v>
      </c>
      <c r="AF203" s="152">
        <f t="shared" si="68"/>
        <v>0</v>
      </c>
    </row>
    <row r="204" spans="1:32" ht="15.75" hidden="1" thickBot="1">
      <c r="A204" s="154">
        <v>630605</v>
      </c>
      <c r="B204" s="166">
        <v>2</v>
      </c>
      <c r="C204" s="154" t="s">
        <v>788</v>
      </c>
      <c r="D204" s="152">
        <v>0</v>
      </c>
      <c r="E204" s="152"/>
      <c r="F204" s="152">
        <v>0</v>
      </c>
      <c r="G204" s="153">
        <v>0</v>
      </c>
      <c r="H204" s="153">
        <v>0</v>
      </c>
      <c r="I204" s="153">
        <v>0</v>
      </c>
      <c r="J204" s="153">
        <v>0</v>
      </c>
      <c r="K204" s="153">
        <v>0</v>
      </c>
      <c r="L204" s="153">
        <v>0</v>
      </c>
      <c r="M204" s="153">
        <v>0</v>
      </c>
      <c r="N204" s="153">
        <v>0</v>
      </c>
      <c r="O204" s="153">
        <v>0</v>
      </c>
      <c r="P204" s="153">
        <v>0</v>
      </c>
      <c r="Q204" s="153">
        <v>0</v>
      </c>
      <c r="R204" s="153">
        <v>0</v>
      </c>
      <c r="S204" s="152">
        <v>0</v>
      </c>
      <c r="T204" s="152">
        <v>0</v>
      </c>
      <c r="U204" s="152">
        <v>0</v>
      </c>
      <c r="V204" s="152">
        <v>0</v>
      </c>
      <c r="W204" s="152">
        <v>0</v>
      </c>
      <c r="X204" s="152">
        <v>0</v>
      </c>
      <c r="Y204" s="153">
        <v>0</v>
      </c>
      <c r="Z204" s="153">
        <v>0</v>
      </c>
      <c r="AA204" s="153">
        <v>0</v>
      </c>
      <c r="AB204" s="153">
        <v>0</v>
      </c>
      <c r="AC204" s="153">
        <v>0</v>
      </c>
      <c r="AD204" s="153">
        <v>0</v>
      </c>
      <c r="AE204" s="152">
        <f t="shared" si="68"/>
        <v>0</v>
      </c>
      <c r="AF204" s="152">
        <f t="shared" si="68"/>
        <v>0</v>
      </c>
    </row>
    <row r="205" spans="1:32" ht="15.75" hidden="1" thickBot="1">
      <c r="A205" s="154">
        <v>630606</v>
      </c>
      <c r="B205" s="166">
        <v>2</v>
      </c>
      <c r="C205" s="154" t="s">
        <v>789</v>
      </c>
      <c r="D205" s="152">
        <v>78400</v>
      </c>
      <c r="E205" s="152"/>
      <c r="F205" s="152">
        <v>311989.76000000001</v>
      </c>
      <c r="G205" s="153">
        <v>0</v>
      </c>
      <c r="H205" s="153">
        <v>2928.87</v>
      </c>
      <c r="I205" s="153">
        <v>0</v>
      </c>
      <c r="J205" s="153">
        <v>1680</v>
      </c>
      <c r="K205" s="153">
        <v>14000</v>
      </c>
      <c r="L205" s="153">
        <v>7911.4800000000005</v>
      </c>
      <c r="M205" s="153">
        <v>0</v>
      </c>
      <c r="N205" s="153">
        <v>4741.7400000000016</v>
      </c>
      <c r="O205" s="153">
        <v>0</v>
      </c>
      <c r="P205" s="153">
        <v>10514.579999999998</v>
      </c>
      <c r="Q205" s="153">
        <v>0</v>
      </c>
      <c r="R205" s="153">
        <v>33206.609999999986</v>
      </c>
      <c r="S205" s="152">
        <v>0</v>
      </c>
      <c r="T205" s="152">
        <v>22661.740000000005</v>
      </c>
      <c r="U205" s="152">
        <v>0</v>
      </c>
      <c r="V205" s="152">
        <v>9184</v>
      </c>
      <c r="W205" s="152">
        <v>14000</v>
      </c>
      <c r="X205" s="152">
        <v>31563.710000000006</v>
      </c>
      <c r="Y205" s="153">
        <v>0</v>
      </c>
      <c r="Z205" s="153">
        <v>12655.999999999985</v>
      </c>
      <c r="AA205" s="153">
        <v>0</v>
      </c>
      <c r="AB205" s="153">
        <v>12622.400000000023</v>
      </c>
      <c r="AC205" s="153">
        <v>0</v>
      </c>
      <c r="AD205" s="153">
        <v>50919.199999999997</v>
      </c>
      <c r="AE205" s="152">
        <f t="shared" si="68"/>
        <v>28000</v>
      </c>
      <c r="AF205" s="152">
        <f t="shared" si="68"/>
        <v>200590.33000000002</v>
      </c>
    </row>
    <row r="206" spans="1:32" ht="15.75" hidden="1" thickBot="1">
      <c r="A206" s="145">
        <v>6307</v>
      </c>
      <c r="B206" s="146">
        <v>2</v>
      </c>
      <c r="C206" s="147" t="s">
        <v>854</v>
      </c>
      <c r="D206" s="148">
        <f>SUM(D207:D208)</f>
        <v>202240</v>
      </c>
      <c r="E206" s="148"/>
      <c r="F206" s="148">
        <f t="shared" ref="F206:AF206" si="69">SUM(F207:F208)</f>
        <v>30365.07</v>
      </c>
      <c r="G206" s="148">
        <f t="shared" si="69"/>
        <v>0</v>
      </c>
      <c r="H206" s="148">
        <f t="shared" si="69"/>
        <v>0</v>
      </c>
      <c r="I206" s="148">
        <f t="shared" si="69"/>
        <v>0</v>
      </c>
      <c r="J206" s="148">
        <f t="shared" si="69"/>
        <v>0</v>
      </c>
      <c r="K206" s="148">
        <f t="shared" si="69"/>
        <v>50400</v>
      </c>
      <c r="L206" s="148">
        <f t="shared" si="69"/>
        <v>0</v>
      </c>
      <c r="M206" s="148">
        <f t="shared" si="69"/>
        <v>10000</v>
      </c>
      <c r="N206" s="148">
        <f t="shared" si="69"/>
        <v>30365.07</v>
      </c>
      <c r="O206" s="148">
        <f t="shared" si="69"/>
        <v>15000</v>
      </c>
      <c r="P206" s="148">
        <f t="shared" si="69"/>
        <v>0</v>
      </c>
      <c r="Q206" s="148">
        <f t="shared" si="69"/>
        <v>11000</v>
      </c>
      <c r="R206" s="148">
        <f t="shared" si="69"/>
        <v>0</v>
      </c>
      <c r="S206" s="148">
        <f t="shared" si="69"/>
        <v>80000</v>
      </c>
      <c r="T206" s="148">
        <v>0</v>
      </c>
      <c r="U206" s="148">
        <f t="shared" si="69"/>
        <v>0</v>
      </c>
      <c r="V206" s="148">
        <f t="shared" si="69"/>
        <v>0</v>
      </c>
      <c r="W206" s="148">
        <f t="shared" si="69"/>
        <v>0</v>
      </c>
      <c r="X206" s="148">
        <f t="shared" si="69"/>
        <v>0</v>
      </c>
      <c r="Y206" s="148">
        <f t="shared" si="69"/>
        <v>35840</v>
      </c>
      <c r="Z206" s="148">
        <f t="shared" si="69"/>
        <v>0</v>
      </c>
      <c r="AA206" s="148">
        <f t="shared" si="69"/>
        <v>0</v>
      </c>
      <c r="AB206" s="148">
        <f t="shared" si="69"/>
        <v>0</v>
      </c>
      <c r="AC206" s="148">
        <f t="shared" si="69"/>
        <v>0</v>
      </c>
      <c r="AD206" s="148">
        <f t="shared" si="69"/>
        <v>0</v>
      </c>
      <c r="AE206" s="148">
        <f t="shared" si="69"/>
        <v>202240</v>
      </c>
      <c r="AF206" s="148">
        <f t="shared" si="69"/>
        <v>30365.07</v>
      </c>
    </row>
    <row r="207" spans="1:32" ht="15.75" hidden="1" thickBot="1">
      <c r="A207" s="154">
        <v>630702</v>
      </c>
      <c r="B207" s="166">
        <v>2</v>
      </c>
      <c r="C207" s="154" t="s">
        <v>792</v>
      </c>
      <c r="D207" s="152">
        <v>86240</v>
      </c>
      <c r="E207" s="152"/>
      <c r="F207" s="152">
        <v>30365.07</v>
      </c>
      <c r="G207" s="153">
        <v>0</v>
      </c>
      <c r="H207" s="153">
        <v>0</v>
      </c>
      <c r="I207" s="153">
        <v>0</v>
      </c>
      <c r="J207" s="153">
        <v>0</v>
      </c>
      <c r="K207" s="153">
        <v>50400</v>
      </c>
      <c r="L207" s="153">
        <v>0</v>
      </c>
      <c r="M207" s="153">
        <v>0</v>
      </c>
      <c r="N207" s="153">
        <v>30365.07</v>
      </c>
      <c r="O207" s="153">
        <v>0</v>
      </c>
      <c r="P207" s="153">
        <v>0</v>
      </c>
      <c r="Q207" s="153">
        <v>0</v>
      </c>
      <c r="R207" s="153">
        <v>0</v>
      </c>
      <c r="S207" s="152">
        <v>0</v>
      </c>
      <c r="T207" s="152">
        <v>0</v>
      </c>
      <c r="U207" s="152">
        <v>0</v>
      </c>
      <c r="V207" s="152">
        <v>0</v>
      </c>
      <c r="W207" s="152">
        <v>0</v>
      </c>
      <c r="X207" s="152">
        <v>0</v>
      </c>
      <c r="Y207" s="153">
        <v>35840</v>
      </c>
      <c r="Z207" s="153">
        <v>0</v>
      </c>
      <c r="AA207" s="153">
        <v>0</v>
      </c>
      <c r="AB207" s="153">
        <v>0</v>
      </c>
      <c r="AC207" s="153">
        <v>0</v>
      </c>
      <c r="AD207" s="153">
        <v>0</v>
      </c>
      <c r="AE207" s="152">
        <f>G207+I207+K207+M207+O207+Q207+S207+U207+W207+Y207+AA207+AC207</f>
        <v>86240</v>
      </c>
      <c r="AF207" s="152">
        <f>H207+J207+L207+N207+P207+R207+T207+V207+X207+Z207+AB207+AD207</f>
        <v>30365.07</v>
      </c>
    </row>
    <row r="208" spans="1:32" ht="15.75" hidden="1" thickBot="1">
      <c r="A208" s="154">
        <v>630704</v>
      </c>
      <c r="B208" s="166">
        <v>2</v>
      </c>
      <c r="C208" s="154" t="s">
        <v>794</v>
      </c>
      <c r="D208" s="152">
        <v>116000</v>
      </c>
      <c r="E208" s="152"/>
      <c r="F208" s="152">
        <v>0</v>
      </c>
      <c r="G208" s="153">
        <v>0</v>
      </c>
      <c r="H208" s="153">
        <v>0</v>
      </c>
      <c r="I208" s="153">
        <v>0</v>
      </c>
      <c r="J208" s="153">
        <v>0</v>
      </c>
      <c r="K208" s="153">
        <v>0</v>
      </c>
      <c r="L208" s="153">
        <v>0</v>
      </c>
      <c r="M208" s="153">
        <v>10000</v>
      </c>
      <c r="N208" s="153">
        <v>0</v>
      </c>
      <c r="O208" s="153">
        <v>15000</v>
      </c>
      <c r="P208" s="153">
        <v>0</v>
      </c>
      <c r="Q208" s="153">
        <v>11000</v>
      </c>
      <c r="R208" s="153">
        <v>0</v>
      </c>
      <c r="S208" s="152">
        <v>80000</v>
      </c>
      <c r="T208" s="152">
        <v>0</v>
      </c>
      <c r="U208" s="152">
        <v>0</v>
      </c>
      <c r="V208" s="152">
        <v>0</v>
      </c>
      <c r="W208" s="152">
        <v>0</v>
      </c>
      <c r="X208" s="152">
        <v>0</v>
      </c>
      <c r="Y208" s="153">
        <v>0</v>
      </c>
      <c r="Z208" s="153">
        <v>0</v>
      </c>
      <c r="AA208" s="153">
        <v>0</v>
      </c>
      <c r="AB208" s="153">
        <v>0</v>
      </c>
      <c r="AC208" s="153">
        <v>0</v>
      </c>
      <c r="AD208" s="153">
        <v>0</v>
      </c>
      <c r="AE208" s="152">
        <f>G208+I208+K208+M208+O208+Q208+S208+U208+W208+Y208+AA208+AC208</f>
        <v>116000</v>
      </c>
      <c r="AF208" s="152">
        <f>H208+J208+L208+N208+P208+R208+T208+V208+X208+Z208+AB208+AD208</f>
        <v>0</v>
      </c>
    </row>
    <row r="209" spans="1:32" ht="15.75" hidden="1" thickBot="1">
      <c r="A209" s="145">
        <v>6308</v>
      </c>
      <c r="B209" s="146">
        <v>2</v>
      </c>
      <c r="C209" s="147" t="s">
        <v>855</v>
      </c>
      <c r="D209" s="148">
        <f>SUM(D210:D215)</f>
        <v>1796506.6400000001</v>
      </c>
      <c r="E209" s="148"/>
      <c r="F209" s="148">
        <f t="shared" ref="F209:AF209" si="70">SUM(F210:F215)</f>
        <v>1056986.77</v>
      </c>
      <c r="G209" s="148">
        <f t="shared" si="70"/>
        <v>204000.25043039999</v>
      </c>
      <c r="H209" s="148">
        <f t="shared" si="70"/>
        <v>7245.4000000000005</v>
      </c>
      <c r="I209" s="148">
        <f t="shared" si="70"/>
        <v>450914.52318640001</v>
      </c>
      <c r="J209" s="148">
        <f t="shared" si="70"/>
        <v>10376.989999999998</v>
      </c>
      <c r="K209" s="148">
        <f t="shared" si="70"/>
        <v>143600.01171200001</v>
      </c>
      <c r="L209" s="148">
        <f t="shared" si="70"/>
        <v>7620.5800000000036</v>
      </c>
      <c r="M209" s="148">
        <f t="shared" si="70"/>
        <v>124338.6594</v>
      </c>
      <c r="N209" s="148">
        <f t="shared" si="70"/>
        <v>4566.0299999999961</v>
      </c>
      <c r="O209" s="148">
        <f t="shared" si="70"/>
        <v>80378.557480000003</v>
      </c>
      <c r="P209" s="148">
        <f t="shared" si="70"/>
        <v>16996.329999999994</v>
      </c>
      <c r="Q209" s="148">
        <f t="shared" si="70"/>
        <v>267780.81936960004</v>
      </c>
      <c r="R209" s="148">
        <f t="shared" si="70"/>
        <v>30900.940000000006</v>
      </c>
      <c r="S209" s="148">
        <f t="shared" si="70"/>
        <v>144077.34922400001</v>
      </c>
      <c r="T209" s="148">
        <v>177493.16999999993</v>
      </c>
      <c r="U209" s="148">
        <f t="shared" si="70"/>
        <v>99399.801086316817</v>
      </c>
      <c r="V209" s="148">
        <f t="shared" si="70"/>
        <v>2622.2600000000057</v>
      </c>
      <c r="W209" s="148">
        <f t="shared" si="70"/>
        <v>52387.937510400006</v>
      </c>
      <c r="X209" s="148">
        <f t="shared" si="70"/>
        <v>18395.540000000055</v>
      </c>
      <c r="Y209" s="148">
        <f t="shared" si="70"/>
        <v>145767.6812928</v>
      </c>
      <c r="Z209" s="148">
        <f t="shared" si="70"/>
        <v>7848.3899999999439</v>
      </c>
      <c r="AA209" s="148">
        <f t="shared" si="70"/>
        <v>36543.627097600001</v>
      </c>
      <c r="AB209" s="148">
        <f t="shared" si="70"/>
        <v>989.7999999999945</v>
      </c>
      <c r="AC209" s="148">
        <f t="shared" si="70"/>
        <v>41414.844016000003</v>
      </c>
      <c r="AD209" s="148">
        <f t="shared" si="70"/>
        <v>54980.030000000115</v>
      </c>
      <c r="AE209" s="148">
        <f t="shared" si="70"/>
        <v>1790604.0618055167</v>
      </c>
      <c r="AF209" s="148">
        <f t="shared" si="70"/>
        <v>340035.46000000008</v>
      </c>
    </row>
    <row r="210" spans="1:32" ht="15.75" hidden="1" thickBot="1">
      <c r="A210" s="154">
        <v>630801</v>
      </c>
      <c r="B210" s="166">
        <v>2</v>
      </c>
      <c r="C210" s="154" t="s">
        <v>796</v>
      </c>
      <c r="D210" s="152">
        <v>0</v>
      </c>
      <c r="E210" s="152"/>
      <c r="F210" s="152">
        <v>0</v>
      </c>
      <c r="G210" s="153">
        <v>0</v>
      </c>
      <c r="H210" s="153">
        <v>0</v>
      </c>
      <c r="I210" s="153">
        <v>0</v>
      </c>
      <c r="J210" s="153">
        <v>0</v>
      </c>
      <c r="K210" s="153">
        <v>0</v>
      </c>
      <c r="L210" s="153">
        <v>0</v>
      </c>
      <c r="M210" s="153">
        <v>0</v>
      </c>
      <c r="N210" s="153">
        <v>0</v>
      </c>
      <c r="O210" s="153">
        <v>0</v>
      </c>
      <c r="P210" s="153">
        <v>0</v>
      </c>
      <c r="Q210" s="153">
        <v>0</v>
      </c>
      <c r="R210" s="153">
        <v>0</v>
      </c>
      <c r="S210" s="152">
        <v>0</v>
      </c>
      <c r="T210" s="152">
        <v>0</v>
      </c>
      <c r="U210" s="152">
        <v>0</v>
      </c>
      <c r="V210" s="152">
        <v>0</v>
      </c>
      <c r="W210" s="152">
        <v>0</v>
      </c>
      <c r="X210" s="152">
        <v>0</v>
      </c>
      <c r="Y210" s="153">
        <v>0</v>
      </c>
      <c r="Z210" s="153">
        <v>0</v>
      </c>
      <c r="AA210" s="153">
        <v>0</v>
      </c>
      <c r="AB210" s="153">
        <v>0</v>
      </c>
      <c r="AC210" s="153">
        <v>0</v>
      </c>
      <c r="AD210" s="153">
        <v>0</v>
      </c>
      <c r="AE210" s="152">
        <f t="shared" ref="AE210:AF215" si="71">G210+I210+K210+M210+O210+Q210+S210+U210+W210+Y210+AA210+AC210</f>
        <v>0</v>
      </c>
      <c r="AF210" s="152">
        <f t="shared" si="71"/>
        <v>0</v>
      </c>
    </row>
    <row r="211" spans="1:32" ht="15.75" hidden="1" thickBot="1">
      <c r="A211" s="154">
        <v>630802</v>
      </c>
      <c r="B211" s="166">
        <v>2</v>
      </c>
      <c r="C211" s="154" t="s">
        <v>797</v>
      </c>
      <c r="D211" s="152">
        <v>25200</v>
      </c>
      <c r="E211" s="152"/>
      <c r="F211" s="152">
        <v>5200</v>
      </c>
      <c r="G211" s="153">
        <v>0</v>
      </c>
      <c r="H211" s="153">
        <v>0</v>
      </c>
      <c r="I211" s="153">
        <v>0</v>
      </c>
      <c r="J211" s="153">
        <v>0</v>
      </c>
      <c r="K211" s="153">
        <v>0</v>
      </c>
      <c r="L211" s="153">
        <v>0</v>
      </c>
      <c r="M211" s="153">
        <v>0</v>
      </c>
      <c r="N211" s="153">
        <v>0</v>
      </c>
      <c r="O211" s="153">
        <v>0</v>
      </c>
      <c r="P211" s="153">
        <v>0</v>
      </c>
      <c r="Q211" s="153">
        <v>0</v>
      </c>
      <c r="R211" s="153">
        <v>0</v>
      </c>
      <c r="S211" s="152">
        <v>25200.000000000004</v>
      </c>
      <c r="T211" s="152">
        <v>0</v>
      </c>
      <c r="U211" s="152">
        <v>0</v>
      </c>
      <c r="V211" s="152">
        <v>0</v>
      </c>
      <c r="W211" s="152">
        <v>0</v>
      </c>
      <c r="X211" s="152">
        <v>0</v>
      </c>
      <c r="Y211" s="153">
        <v>0</v>
      </c>
      <c r="Z211" s="153">
        <v>0</v>
      </c>
      <c r="AA211" s="153">
        <v>0</v>
      </c>
      <c r="AB211" s="153">
        <v>0</v>
      </c>
      <c r="AC211" s="153">
        <v>0</v>
      </c>
      <c r="AD211" s="153">
        <v>0</v>
      </c>
      <c r="AE211" s="152">
        <f t="shared" si="71"/>
        <v>25200.000000000004</v>
      </c>
      <c r="AF211" s="152">
        <f t="shared" si="71"/>
        <v>0</v>
      </c>
    </row>
    <row r="212" spans="1:32" ht="15.75" hidden="1" thickBot="1">
      <c r="A212" s="154">
        <v>630803</v>
      </c>
      <c r="B212" s="166">
        <v>2</v>
      </c>
      <c r="C212" s="154" t="s">
        <v>798</v>
      </c>
      <c r="D212" s="152">
        <v>0</v>
      </c>
      <c r="E212" s="152"/>
      <c r="F212" s="152">
        <v>25953.52</v>
      </c>
      <c r="G212" s="153">
        <v>0</v>
      </c>
      <c r="H212" s="153">
        <v>508.01</v>
      </c>
      <c r="I212" s="153">
        <v>0</v>
      </c>
      <c r="J212" s="153">
        <v>255.26999999999998</v>
      </c>
      <c r="K212" s="153">
        <v>0</v>
      </c>
      <c r="L212" s="153">
        <v>820.47</v>
      </c>
      <c r="M212" s="153">
        <v>0</v>
      </c>
      <c r="N212" s="153">
        <v>355.28</v>
      </c>
      <c r="O212" s="153">
        <v>0</v>
      </c>
      <c r="P212" s="153">
        <v>273.23000000000025</v>
      </c>
      <c r="Q212" s="153">
        <v>0</v>
      </c>
      <c r="R212" s="153">
        <v>220.15000000000009</v>
      </c>
      <c r="S212" s="152">
        <v>0</v>
      </c>
      <c r="T212" s="152">
        <v>475.78</v>
      </c>
      <c r="U212" s="152">
        <v>0</v>
      </c>
      <c r="V212" s="152">
        <v>444.15999999999985</v>
      </c>
      <c r="W212" s="152">
        <v>0</v>
      </c>
      <c r="X212" s="152">
        <v>488.4200000000003</v>
      </c>
      <c r="Y212" s="153">
        <v>0</v>
      </c>
      <c r="Z212" s="153">
        <v>298.69999999999982</v>
      </c>
      <c r="AA212" s="153">
        <v>0</v>
      </c>
      <c r="AB212" s="153">
        <v>273.17999999999915</v>
      </c>
      <c r="AC212" s="153">
        <v>0</v>
      </c>
      <c r="AD212" s="153">
        <v>185.00000000000023</v>
      </c>
      <c r="AE212" s="152">
        <f t="shared" si="71"/>
        <v>0</v>
      </c>
      <c r="AF212" s="152">
        <f t="shared" si="71"/>
        <v>4597.6499999999996</v>
      </c>
    </row>
    <row r="213" spans="1:32" ht="15.75" hidden="1" thickBot="1">
      <c r="A213" s="154">
        <v>630806</v>
      </c>
      <c r="B213" s="166">
        <v>2</v>
      </c>
      <c r="C213" s="154" t="s">
        <v>856</v>
      </c>
      <c r="D213" s="152">
        <v>0</v>
      </c>
      <c r="E213" s="152"/>
      <c r="F213" s="152">
        <v>5015.3100000000004</v>
      </c>
      <c r="G213" s="153">
        <v>0</v>
      </c>
      <c r="H213" s="153">
        <v>0</v>
      </c>
      <c r="I213" s="153">
        <v>0</v>
      </c>
      <c r="J213" s="153">
        <v>0</v>
      </c>
      <c r="K213" s="153">
        <v>0</v>
      </c>
      <c r="L213" s="153">
        <v>0</v>
      </c>
      <c r="M213" s="153">
        <v>0</v>
      </c>
      <c r="N213" s="153">
        <v>0</v>
      </c>
      <c r="O213" s="153">
        <v>0</v>
      </c>
      <c r="P213" s="153">
        <v>0</v>
      </c>
      <c r="Q213" s="153">
        <v>0</v>
      </c>
      <c r="R213" s="153">
        <v>0</v>
      </c>
      <c r="S213" s="152">
        <v>0</v>
      </c>
      <c r="T213" s="152">
        <v>0</v>
      </c>
      <c r="U213" s="152">
        <v>0</v>
      </c>
      <c r="V213" s="152">
        <v>0</v>
      </c>
      <c r="W213" s="152">
        <v>0</v>
      </c>
      <c r="X213" s="152">
        <v>0</v>
      </c>
      <c r="Y213" s="153">
        <v>0</v>
      </c>
      <c r="Z213" s="153">
        <v>0</v>
      </c>
      <c r="AA213" s="153">
        <v>0</v>
      </c>
      <c r="AB213" s="153">
        <v>0</v>
      </c>
      <c r="AC213" s="153">
        <v>0</v>
      </c>
      <c r="AD213" s="153">
        <v>0</v>
      </c>
      <c r="AE213" s="152">
        <f t="shared" si="71"/>
        <v>0</v>
      </c>
      <c r="AF213" s="152">
        <f t="shared" si="71"/>
        <v>0</v>
      </c>
    </row>
    <row r="214" spans="1:32" ht="15.75" hidden="1" thickBot="1">
      <c r="A214" s="154">
        <v>630813</v>
      </c>
      <c r="B214" s="166">
        <v>2</v>
      </c>
      <c r="C214" s="154" t="s">
        <v>806</v>
      </c>
      <c r="D214" s="152">
        <v>1771306.6400000001</v>
      </c>
      <c r="E214" s="152"/>
      <c r="F214" s="152">
        <v>1020817.9400000001</v>
      </c>
      <c r="G214" s="153">
        <v>204000.25043039999</v>
      </c>
      <c r="H214" s="153">
        <v>6737.39</v>
      </c>
      <c r="I214" s="153">
        <v>450914.52318640001</v>
      </c>
      <c r="J214" s="153">
        <v>10121.719999999998</v>
      </c>
      <c r="K214" s="153">
        <v>143600.01171200001</v>
      </c>
      <c r="L214" s="153">
        <v>6800.1100000000033</v>
      </c>
      <c r="M214" s="153">
        <v>124338.6594</v>
      </c>
      <c r="N214" s="153">
        <v>4210.7499999999964</v>
      </c>
      <c r="O214" s="153">
        <v>80378.557480000003</v>
      </c>
      <c r="P214" s="153">
        <v>16723.099999999995</v>
      </c>
      <c r="Q214" s="153">
        <v>267780.81936960004</v>
      </c>
      <c r="R214" s="153">
        <v>30680.790000000005</v>
      </c>
      <c r="S214" s="152">
        <v>118877.34922400001</v>
      </c>
      <c r="T214" s="152">
        <v>177017.38999999993</v>
      </c>
      <c r="U214" s="152">
        <v>99399.801086316817</v>
      </c>
      <c r="V214" s="152">
        <v>2178.1000000000058</v>
      </c>
      <c r="W214" s="152">
        <v>52387.937510400006</v>
      </c>
      <c r="X214" s="152">
        <v>17907.120000000054</v>
      </c>
      <c r="Y214" s="153">
        <v>145767.6812928</v>
      </c>
      <c r="Z214" s="153">
        <v>7549.6899999999441</v>
      </c>
      <c r="AA214" s="153">
        <v>36543.627097600001</v>
      </c>
      <c r="AB214" s="153">
        <v>716.61999999999534</v>
      </c>
      <c r="AC214" s="153">
        <v>41414.844016000003</v>
      </c>
      <c r="AD214" s="153">
        <v>54795.030000000115</v>
      </c>
      <c r="AE214" s="152">
        <f t="shared" si="71"/>
        <v>1765404.0618055167</v>
      </c>
      <c r="AF214" s="152">
        <f t="shared" si="71"/>
        <v>335437.81000000006</v>
      </c>
    </row>
    <row r="215" spans="1:32" ht="15.75" hidden="1" thickBot="1">
      <c r="A215" s="154">
        <v>630824</v>
      </c>
      <c r="B215" s="166">
        <v>2</v>
      </c>
      <c r="C215" s="154" t="s">
        <v>857</v>
      </c>
      <c r="D215" s="152">
        <v>0</v>
      </c>
      <c r="E215" s="152"/>
      <c r="F215" s="152">
        <v>0</v>
      </c>
      <c r="G215" s="153">
        <v>0</v>
      </c>
      <c r="H215" s="153">
        <v>0</v>
      </c>
      <c r="I215" s="153">
        <v>0</v>
      </c>
      <c r="J215" s="153">
        <v>0</v>
      </c>
      <c r="K215" s="153">
        <v>0</v>
      </c>
      <c r="L215" s="153">
        <v>0</v>
      </c>
      <c r="M215" s="153">
        <v>0</v>
      </c>
      <c r="N215" s="153">
        <v>0</v>
      </c>
      <c r="O215" s="153">
        <v>0</v>
      </c>
      <c r="P215" s="153">
        <v>0</v>
      </c>
      <c r="Q215" s="153">
        <v>0</v>
      </c>
      <c r="R215" s="153">
        <v>0</v>
      </c>
      <c r="S215" s="152">
        <v>0</v>
      </c>
      <c r="T215" s="152">
        <v>0</v>
      </c>
      <c r="U215" s="152">
        <v>0</v>
      </c>
      <c r="V215" s="152">
        <v>0</v>
      </c>
      <c r="W215" s="152">
        <v>0</v>
      </c>
      <c r="X215" s="152">
        <v>0</v>
      </c>
      <c r="Y215" s="153">
        <v>0</v>
      </c>
      <c r="Z215" s="153">
        <v>0</v>
      </c>
      <c r="AA215" s="153">
        <v>0</v>
      </c>
      <c r="AB215" s="153">
        <v>0</v>
      </c>
      <c r="AC215" s="153">
        <v>0</v>
      </c>
      <c r="AD215" s="153">
        <v>0</v>
      </c>
      <c r="AE215" s="152">
        <f t="shared" si="71"/>
        <v>0</v>
      </c>
      <c r="AF215" s="152">
        <f t="shared" si="71"/>
        <v>0</v>
      </c>
    </row>
    <row r="216" spans="1:32" ht="15.75" hidden="1" thickBot="1">
      <c r="A216" s="145">
        <v>6310</v>
      </c>
      <c r="B216" s="146">
        <v>2</v>
      </c>
      <c r="C216" s="147" t="s">
        <v>858</v>
      </c>
      <c r="D216" s="148">
        <f>SUM(D217:D218)</f>
        <v>21604009.379999995</v>
      </c>
      <c r="E216" s="148"/>
      <c r="F216" s="148">
        <f t="shared" ref="F216:AF216" si="72">SUM(F217:F218)</f>
        <v>15636203.610000001</v>
      </c>
      <c r="G216" s="148">
        <f t="shared" si="72"/>
        <v>1504020.3900425171</v>
      </c>
      <c r="H216" s="148">
        <f t="shared" si="72"/>
        <v>322777.33</v>
      </c>
      <c r="I216" s="148">
        <f t="shared" si="72"/>
        <v>2076283.6586584938</v>
      </c>
      <c r="J216" s="148">
        <f t="shared" si="72"/>
        <v>55769.010000000046</v>
      </c>
      <c r="K216" s="148">
        <f t="shared" si="72"/>
        <v>2662131.5532470779</v>
      </c>
      <c r="L216" s="148">
        <f t="shared" si="72"/>
        <v>4490420.1500000004</v>
      </c>
      <c r="M216" s="148">
        <f t="shared" si="72"/>
        <v>2094485.7034284433</v>
      </c>
      <c r="N216" s="148">
        <f t="shared" si="72"/>
        <v>266028.46000000049</v>
      </c>
      <c r="O216" s="148">
        <f t="shared" si="72"/>
        <v>1878213.2006244985</v>
      </c>
      <c r="P216" s="148">
        <f t="shared" si="72"/>
        <v>532730.77999999898</v>
      </c>
      <c r="Q216" s="148">
        <f t="shared" si="72"/>
        <v>1628912.1655314211</v>
      </c>
      <c r="R216" s="148">
        <f t="shared" si="72"/>
        <v>82617.229999999749</v>
      </c>
      <c r="S216" s="148">
        <f t="shared" si="72"/>
        <v>2118386.0828494728</v>
      </c>
      <c r="T216" s="148">
        <v>59843.300000001102</v>
      </c>
      <c r="U216" s="148">
        <f t="shared" si="72"/>
        <v>2247460.1584014297</v>
      </c>
      <c r="V216" s="148">
        <f t="shared" si="72"/>
        <v>1653264.5799999998</v>
      </c>
      <c r="W216" s="148">
        <f t="shared" si="72"/>
        <v>1418455.2672723574</v>
      </c>
      <c r="X216" s="148">
        <f t="shared" si="72"/>
        <v>1591627.1200000013</v>
      </c>
      <c r="Y216" s="148">
        <f t="shared" si="72"/>
        <v>1433348.2719180514</v>
      </c>
      <c r="Z216" s="148">
        <f t="shared" si="72"/>
        <v>481788.68000000162</v>
      </c>
      <c r="AA216" s="148">
        <f t="shared" si="72"/>
        <v>955147.99527419871</v>
      </c>
      <c r="AB216" s="148">
        <f t="shared" si="72"/>
        <v>965557.61000000057</v>
      </c>
      <c r="AC216" s="148">
        <f t="shared" si="72"/>
        <v>1587164.9752469601</v>
      </c>
      <c r="AD216" s="148">
        <f t="shared" si="72"/>
        <v>1729822.0399999977</v>
      </c>
      <c r="AE216" s="148">
        <f t="shared" si="72"/>
        <v>21604009.422494922</v>
      </c>
      <c r="AF216" s="148">
        <f t="shared" si="72"/>
        <v>12232246.290000003</v>
      </c>
    </row>
    <row r="217" spans="1:32" ht="15.75" hidden="1" thickBot="1">
      <c r="A217" s="154">
        <v>631002</v>
      </c>
      <c r="B217" s="166">
        <v>2</v>
      </c>
      <c r="C217" s="154" t="s">
        <v>859</v>
      </c>
      <c r="D217" s="152">
        <v>20806756.239999995</v>
      </c>
      <c r="E217" s="152"/>
      <c r="F217" s="152">
        <v>14908353.180000002</v>
      </c>
      <c r="G217" s="153">
        <v>1397078.2907401684</v>
      </c>
      <c r="H217" s="153">
        <v>316794.95</v>
      </c>
      <c r="I217" s="153">
        <v>2016628.5304421682</v>
      </c>
      <c r="J217" s="153">
        <v>45224.610000000044</v>
      </c>
      <c r="K217" s="153">
        <v>2573477.7707723826</v>
      </c>
      <c r="L217" s="153">
        <v>4451653.71</v>
      </c>
      <c r="M217" s="153">
        <v>2036745.2292769377</v>
      </c>
      <c r="N217" s="153">
        <v>240565.27000000048</v>
      </c>
      <c r="O217" s="153">
        <v>1816712.5204274696</v>
      </c>
      <c r="P217" s="153">
        <v>502740.20999999903</v>
      </c>
      <c r="Q217" s="153">
        <v>1569755.4250105682</v>
      </c>
      <c r="R217" s="153">
        <v>25029.469999999739</v>
      </c>
      <c r="S217" s="152">
        <v>2040399.5746820895</v>
      </c>
      <c r="T217" s="152">
        <v>12317.66000000108</v>
      </c>
      <c r="U217" s="152">
        <v>2182430.4897843753</v>
      </c>
      <c r="V217" s="152">
        <v>1643183.63</v>
      </c>
      <c r="W217" s="152">
        <v>1355971.9330278845</v>
      </c>
      <c r="X217" s="152">
        <v>1564103.8200000012</v>
      </c>
      <c r="Y217" s="153">
        <v>1389358.8813175494</v>
      </c>
      <c r="Z217" s="153">
        <v>477365.26000000164</v>
      </c>
      <c r="AA217" s="153">
        <v>905895.10884967237</v>
      </c>
      <c r="AB217" s="153">
        <v>953392.3900000006</v>
      </c>
      <c r="AC217" s="153">
        <v>1522302.5209503088</v>
      </c>
      <c r="AD217" s="153">
        <v>1474408.6799999978</v>
      </c>
      <c r="AE217" s="152">
        <f>G217+I217+K217+M217+O217+Q217+S217+U217+W217+Y217+AA217+AC217</f>
        <v>20806756.275281575</v>
      </c>
      <c r="AF217" s="152">
        <f>H217+J217+L217+N217+P217+R217+T217+V217+X217+Z217+AB217+AD217</f>
        <v>11706779.660000002</v>
      </c>
    </row>
    <row r="218" spans="1:32" ht="15.75" hidden="1" thickBot="1">
      <c r="A218" s="154">
        <v>631099</v>
      </c>
      <c r="B218" s="166">
        <v>2</v>
      </c>
      <c r="C218" s="154" t="s">
        <v>860</v>
      </c>
      <c r="D218" s="152">
        <v>797253.14</v>
      </c>
      <c r="E218" s="152"/>
      <c r="F218" s="152">
        <v>727850.42999999993</v>
      </c>
      <c r="G218" s="153">
        <v>106942.09930234878</v>
      </c>
      <c r="H218" s="153">
        <v>5982.3799999999992</v>
      </c>
      <c r="I218" s="153">
        <v>59655.128216325604</v>
      </c>
      <c r="J218" s="153">
        <v>10544.4</v>
      </c>
      <c r="K218" s="153">
        <v>88653.78247469521</v>
      </c>
      <c r="L218" s="153">
        <v>38766.44</v>
      </c>
      <c r="M218" s="153">
        <v>57740.474151505594</v>
      </c>
      <c r="N218" s="153">
        <v>25463.189999999995</v>
      </c>
      <c r="O218" s="153">
        <v>61500.680197028792</v>
      </c>
      <c r="P218" s="153">
        <v>29990.569999999985</v>
      </c>
      <c r="Q218" s="153">
        <v>59156.740520852793</v>
      </c>
      <c r="R218" s="153">
        <v>57587.76</v>
      </c>
      <c r="S218" s="152">
        <v>77986.508167383203</v>
      </c>
      <c r="T218" s="152">
        <v>47525.640000000021</v>
      </c>
      <c r="U218" s="152">
        <v>65029.668617054398</v>
      </c>
      <c r="V218" s="152">
        <v>10080.950000000012</v>
      </c>
      <c r="W218" s="152">
        <v>62483.334244472804</v>
      </c>
      <c r="X218" s="152">
        <v>27523.299999999981</v>
      </c>
      <c r="Y218" s="153">
        <v>43989.390600502047</v>
      </c>
      <c r="Z218" s="153">
        <v>4423.4199999999837</v>
      </c>
      <c r="AA218" s="153">
        <v>49252.886424526398</v>
      </c>
      <c r="AB218" s="153">
        <v>12165.22000000003</v>
      </c>
      <c r="AC218" s="153">
        <v>64862.454296651194</v>
      </c>
      <c r="AD218" s="153">
        <v>255413.35999999993</v>
      </c>
      <c r="AE218" s="152">
        <f>G218+I218+K218+M218+O218+Q218+S218+U218+W218+Y218+AA218+AC218</f>
        <v>797253.14721334667</v>
      </c>
      <c r="AF218" s="152">
        <f>H218+J218+L218+N218+P218+R218+T218+V218+X218+Z218+AB218+AD218</f>
        <v>525466.62999999989</v>
      </c>
    </row>
    <row r="219" spans="1:32" ht="15.75" hidden="1" thickBot="1">
      <c r="A219" s="141" t="s">
        <v>861</v>
      </c>
      <c r="B219" s="142"/>
      <c r="C219" s="143" t="s">
        <v>862</v>
      </c>
      <c r="D219" s="144">
        <v>0</v>
      </c>
      <c r="E219" s="144"/>
      <c r="F219" s="144">
        <v>0</v>
      </c>
      <c r="G219" s="144">
        <v>0</v>
      </c>
      <c r="H219" s="144">
        <v>0</v>
      </c>
      <c r="I219" s="144">
        <v>0</v>
      </c>
      <c r="J219" s="144">
        <v>0</v>
      </c>
      <c r="K219" s="144">
        <v>0</v>
      </c>
      <c r="L219" s="144">
        <v>0</v>
      </c>
      <c r="M219" s="144">
        <v>0</v>
      </c>
      <c r="N219" s="144">
        <v>0</v>
      </c>
      <c r="O219" s="144">
        <v>0</v>
      </c>
      <c r="P219" s="144">
        <v>0</v>
      </c>
      <c r="Q219" s="144">
        <v>0</v>
      </c>
      <c r="R219" s="144">
        <v>0</v>
      </c>
      <c r="S219" s="144">
        <v>0</v>
      </c>
      <c r="T219" s="144">
        <v>0</v>
      </c>
      <c r="U219" s="144">
        <v>0</v>
      </c>
      <c r="V219" s="144">
        <v>0</v>
      </c>
      <c r="W219" s="144">
        <v>0</v>
      </c>
      <c r="X219" s="144">
        <v>0</v>
      </c>
      <c r="Y219" s="144">
        <v>0</v>
      </c>
      <c r="Z219" s="144">
        <v>0</v>
      </c>
      <c r="AA219" s="144">
        <v>0</v>
      </c>
      <c r="AB219" s="144">
        <f>+AB220+AB222</f>
        <v>1786.76</v>
      </c>
      <c r="AC219" s="144">
        <v>0</v>
      </c>
      <c r="AD219" s="144">
        <f>+AD220+AD222</f>
        <v>907.2700000000001</v>
      </c>
      <c r="AE219" s="144">
        <f>+AE220+AE222</f>
        <v>0</v>
      </c>
      <c r="AF219" s="144">
        <f>+AF220+AF222</f>
        <v>2694.03</v>
      </c>
    </row>
    <row r="220" spans="1:32" ht="15.75" hidden="1" thickBot="1">
      <c r="A220" s="145">
        <v>6701</v>
      </c>
      <c r="B220" s="146"/>
      <c r="C220" s="147" t="s">
        <v>863</v>
      </c>
      <c r="D220" s="148">
        <v>0</v>
      </c>
      <c r="E220" s="148"/>
      <c r="F220" s="148">
        <v>0</v>
      </c>
      <c r="G220" s="148">
        <v>0</v>
      </c>
      <c r="H220" s="148">
        <v>0</v>
      </c>
      <c r="I220" s="148">
        <v>0</v>
      </c>
      <c r="J220" s="148">
        <v>0</v>
      </c>
      <c r="K220" s="148">
        <v>0</v>
      </c>
      <c r="L220" s="148">
        <v>0</v>
      </c>
      <c r="M220" s="148">
        <v>0</v>
      </c>
      <c r="N220" s="148">
        <v>0</v>
      </c>
      <c r="O220" s="148">
        <v>0</v>
      </c>
      <c r="P220" s="148">
        <v>0</v>
      </c>
      <c r="Q220" s="148">
        <v>0</v>
      </c>
      <c r="R220" s="148">
        <v>0</v>
      </c>
      <c r="S220" s="148">
        <v>0</v>
      </c>
      <c r="T220" s="148">
        <v>0</v>
      </c>
      <c r="U220" s="148">
        <v>0</v>
      </c>
      <c r="V220" s="148">
        <v>0</v>
      </c>
      <c r="W220" s="148">
        <v>0</v>
      </c>
      <c r="X220" s="148">
        <v>0</v>
      </c>
      <c r="Y220" s="148">
        <v>0</v>
      </c>
      <c r="Z220" s="148">
        <v>0</v>
      </c>
      <c r="AA220" s="148">
        <v>0</v>
      </c>
      <c r="AB220" s="148">
        <f>+AB221</f>
        <v>1236.2</v>
      </c>
      <c r="AC220" s="148">
        <v>0</v>
      </c>
      <c r="AD220" s="148">
        <f>+AD221</f>
        <v>723.72</v>
      </c>
      <c r="AE220" s="148">
        <f>+AE221</f>
        <v>0</v>
      </c>
      <c r="AF220" s="148">
        <f>+AF221</f>
        <v>1959.92</v>
      </c>
    </row>
    <row r="221" spans="1:32" ht="15.75" hidden="1" thickBot="1">
      <c r="A221" s="167">
        <v>670199</v>
      </c>
      <c r="B221" s="168">
        <v>2</v>
      </c>
      <c r="C221" s="169" t="s">
        <v>864</v>
      </c>
      <c r="D221" s="152">
        <v>0</v>
      </c>
      <c r="E221" s="152"/>
      <c r="F221" s="152">
        <v>0</v>
      </c>
      <c r="G221" s="152">
        <v>0</v>
      </c>
      <c r="H221" s="152">
        <v>0</v>
      </c>
      <c r="I221" s="152">
        <v>0</v>
      </c>
      <c r="J221" s="152">
        <v>0</v>
      </c>
      <c r="K221" s="152">
        <v>0</v>
      </c>
      <c r="L221" s="152">
        <v>0</v>
      </c>
      <c r="M221" s="152">
        <v>0</v>
      </c>
      <c r="N221" s="152">
        <v>0</v>
      </c>
      <c r="O221" s="152">
        <v>0</v>
      </c>
      <c r="P221" s="152">
        <v>0</v>
      </c>
      <c r="Q221" s="152">
        <v>0</v>
      </c>
      <c r="R221" s="152">
        <v>0</v>
      </c>
      <c r="S221" s="152">
        <v>0</v>
      </c>
      <c r="T221" s="152">
        <v>0</v>
      </c>
      <c r="U221" s="152">
        <v>0</v>
      </c>
      <c r="V221" s="152">
        <v>0</v>
      </c>
      <c r="W221" s="152">
        <v>0</v>
      </c>
      <c r="X221" s="152">
        <v>0</v>
      </c>
      <c r="Y221" s="152">
        <v>0</v>
      </c>
      <c r="Z221" s="152">
        <v>0</v>
      </c>
      <c r="AA221" s="152">
        <v>0</v>
      </c>
      <c r="AB221" s="152">
        <v>1236.2</v>
      </c>
      <c r="AC221" s="152">
        <v>0</v>
      </c>
      <c r="AD221" s="153">
        <v>723.72</v>
      </c>
      <c r="AE221" s="152">
        <v>0</v>
      </c>
      <c r="AF221" s="152">
        <f>H221+J221+L221+N221+P221+R221+T221+V221+X221+Z221+AB221+AD221</f>
        <v>1959.92</v>
      </c>
    </row>
    <row r="222" spans="1:32" ht="15.75" hidden="1" thickBot="1">
      <c r="A222" s="145">
        <v>6702</v>
      </c>
      <c r="B222" s="146"/>
      <c r="C222" s="147" t="s">
        <v>865</v>
      </c>
      <c r="D222" s="148">
        <v>0</v>
      </c>
      <c r="E222" s="148"/>
      <c r="F222" s="148">
        <v>0</v>
      </c>
      <c r="G222" s="148">
        <v>0</v>
      </c>
      <c r="H222" s="148">
        <v>0</v>
      </c>
      <c r="I222" s="148">
        <v>0</v>
      </c>
      <c r="J222" s="148">
        <v>0</v>
      </c>
      <c r="K222" s="148">
        <v>0</v>
      </c>
      <c r="L222" s="148">
        <v>0</v>
      </c>
      <c r="M222" s="148">
        <v>0</v>
      </c>
      <c r="N222" s="148">
        <v>0</v>
      </c>
      <c r="O222" s="148">
        <v>0</v>
      </c>
      <c r="P222" s="148">
        <v>0</v>
      </c>
      <c r="Q222" s="148">
        <v>0</v>
      </c>
      <c r="R222" s="148">
        <v>0</v>
      </c>
      <c r="S222" s="148">
        <v>0</v>
      </c>
      <c r="T222" s="148">
        <v>0</v>
      </c>
      <c r="U222" s="148">
        <v>0</v>
      </c>
      <c r="V222" s="148">
        <v>0</v>
      </c>
      <c r="W222" s="148">
        <v>0</v>
      </c>
      <c r="X222" s="148">
        <v>0</v>
      </c>
      <c r="Y222" s="148">
        <v>0</v>
      </c>
      <c r="Z222" s="148">
        <v>0</v>
      </c>
      <c r="AA222" s="148">
        <v>0</v>
      </c>
      <c r="AB222" s="148">
        <f>+AB223</f>
        <v>550.55999999999995</v>
      </c>
      <c r="AC222" s="148">
        <v>0</v>
      </c>
      <c r="AD222" s="148">
        <f>+AD223</f>
        <v>183.55000000000007</v>
      </c>
      <c r="AE222" s="148">
        <f>+AE223</f>
        <v>0</v>
      </c>
      <c r="AF222" s="148">
        <f>+AF223</f>
        <v>734.11</v>
      </c>
    </row>
    <row r="223" spans="1:32" ht="15.75" hidden="1" thickBot="1">
      <c r="A223" s="167">
        <v>670201</v>
      </c>
      <c r="B223" s="168">
        <v>2</v>
      </c>
      <c r="C223" s="169" t="s">
        <v>824</v>
      </c>
      <c r="D223" s="152">
        <v>0</v>
      </c>
      <c r="E223" s="152"/>
      <c r="F223" s="152">
        <v>0</v>
      </c>
      <c r="G223" s="152">
        <v>0</v>
      </c>
      <c r="H223" s="152">
        <v>0</v>
      </c>
      <c r="I223" s="152">
        <v>0</v>
      </c>
      <c r="J223" s="152">
        <v>0</v>
      </c>
      <c r="K223" s="152">
        <v>0</v>
      </c>
      <c r="L223" s="152">
        <v>0</v>
      </c>
      <c r="M223" s="152">
        <v>0</v>
      </c>
      <c r="N223" s="152">
        <v>0</v>
      </c>
      <c r="O223" s="152">
        <v>0</v>
      </c>
      <c r="P223" s="152">
        <v>0</v>
      </c>
      <c r="Q223" s="152">
        <v>0</v>
      </c>
      <c r="R223" s="152">
        <v>0</v>
      </c>
      <c r="S223" s="152">
        <v>0</v>
      </c>
      <c r="T223" s="152">
        <v>0</v>
      </c>
      <c r="U223" s="152">
        <v>0</v>
      </c>
      <c r="V223" s="152">
        <v>0</v>
      </c>
      <c r="W223" s="152">
        <v>0</v>
      </c>
      <c r="X223" s="152">
        <v>0</v>
      </c>
      <c r="Y223" s="152">
        <v>0</v>
      </c>
      <c r="Z223" s="152">
        <v>0</v>
      </c>
      <c r="AA223" s="152">
        <v>0</v>
      </c>
      <c r="AB223" s="152">
        <v>550.55999999999995</v>
      </c>
      <c r="AC223" s="152">
        <v>0</v>
      </c>
      <c r="AD223" s="153">
        <v>183.55000000000007</v>
      </c>
      <c r="AE223" s="152">
        <v>0</v>
      </c>
      <c r="AF223" s="152">
        <f>H223+J223+L223+N223+P223+R223+T223+V223+X223+Z223+AB223+AD223</f>
        <v>734.11</v>
      </c>
    </row>
    <row r="224" spans="1:32" ht="15.75" thickBot="1">
      <c r="A224" s="170" t="s">
        <v>866</v>
      </c>
      <c r="B224" s="171"/>
      <c r="C224" s="172"/>
      <c r="D224" s="139">
        <f>D225+D231+D234</f>
        <v>0</v>
      </c>
      <c r="E224" s="139">
        <f t="shared" ref="E224" si="73">SUM(E225:E233)</f>
        <v>0</v>
      </c>
      <c r="F224" s="139">
        <f t="shared" ref="F224:AF224" si="74">F225+F231+F234</f>
        <v>1219077.7</v>
      </c>
      <c r="G224" s="139">
        <f t="shared" si="74"/>
        <v>0</v>
      </c>
      <c r="H224" s="139">
        <f t="shared" si="74"/>
        <v>0</v>
      </c>
      <c r="I224" s="139">
        <f t="shared" si="74"/>
        <v>0</v>
      </c>
      <c r="J224" s="139">
        <f t="shared" si="74"/>
        <v>0</v>
      </c>
      <c r="K224" s="139">
        <f t="shared" si="74"/>
        <v>0</v>
      </c>
      <c r="L224" s="139">
        <f t="shared" si="74"/>
        <v>0</v>
      </c>
      <c r="M224" s="139">
        <f t="shared" si="74"/>
        <v>0</v>
      </c>
      <c r="N224" s="139">
        <f t="shared" si="74"/>
        <v>0</v>
      </c>
      <c r="O224" s="139">
        <f t="shared" si="74"/>
        <v>0</v>
      </c>
      <c r="P224" s="139">
        <f t="shared" si="74"/>
        <v>0</v>
      </c>
      <c r="Q224" s="139">
        <f t="shared" si="74"/>
        <v>0</v>
      </c>
      <c r="R224" s="139">
        <f t="shared" si="74"/>
        <v>0</v>
      </c>
      <c r="S224" s="139">
        <f t="shared" si="74"/>
        <v>0</v>
      </c>
      <c r="T224" s="139">
        <f t="shared" si="74"/>
        <v>0</v>
      </c>
      <c r="U224" s="139">
        <f t="shared" si="74"/>
        <v>0</v>
      </c>
      <c r="V224" s="139">
        <f t="shared" si="74"/>
        <v>0</v>
      </c>
      <c r="W224" s="139">
        <f t="shared" si="74"/>
        <v>0</v>
      </c>
      <c r="X224" s="139">
        <f t="shared" si="74"/>
        <v>1200000</v>
      </c>
      <c r="Y224" s="139">
        <f t="shared" si="74"/>
        <v>0</v>
      </c>
      <c r="Z224" s="139">
        <f t="shared" si="74"/>
        <v>0</v>
      </c>
      <c r="AA224" s="139">
        <f t="shared" si="74"/>
        <v>0</v>
      </c>
      <c r="AB224" s="139">
        <v>0</v>
      </c>
      <c r="AC224" s="139">
        <f t="shared" si="74"/>
        <v>0</v>
      </c>
      <c r="AD224" s="139">
        <f t="shared" si="74"/>
        <v>0</v>
      </c>
      <c r="AE224" s="139">
        <f t="shared" si="74"/>
        <v>0</v>
      </c>
      <c r="AF224" s="139">
        <f t="shared" si="74"/>
        <v>1200000</v>
      </c>
    </row>
    <row r="225" spans="1:32" ht="15.75" hidden="1" thickBot="1">
      <c r="A225" s="141" t="s">
        <v>867</v>
      </c>
      <c r="B225" s="142">
        <v>1</v>
      </c>
      <c r="C225" s="143" t="s">
        <v>868</v>
      </c>
      <c r="D225" s="144">
        <f>+D226+D229</f>
        <v>0</v>
      </c>
      <c r="E225" s="144"/>
      <c r="F225" s="144">
        <f t="shared" ref="F225:AF225" si="75">+F226+F229</f>
        <v>0</v>
      </c>
      <c r="G225" s="144">
        <f t="shared" si="75"/>
        <v>0</v>
      </c>
      <c r="H225" s="144">
        <f t="shared" si="75"/>
        <v>0</v>
      </c>
      <c r="I225" s="144">
        <f t="shared" si="75"/>
        <v>0</v>
      </c>
      <c r="J225" s="144">
        <f t="shared" si="75"/>
        <v>0</v>
      </c>
      <c r="K225" s="144">
        <f t="shared" si="75"/>
        <v>0</v>
      </c>
      <c r="L225" s="144">
        <f t="shared" si="75"/>
        <v>0</v>
      </c>
      <c r="M225" s="144">
        <f t="shared" si="75"/>
        <v>0</v>
      </c>
      <c r="N225" s="144">
        <v>0</v>
      </c>
      <c r="O225" s="144">
        <f t="shared" si="75"/>
        <v>0</v>
      </c>
      <c r="P225" s="144">
        <v>0</v>
      </c>
      <c r="Q225" s="144">
        <f t="shared" si="75"/>
        <v>0</v>
      </c>
      <c r="R225" s="144">
        <v>0</v>
      </c>
      <c r="S225" s="144">
        <f t="shared" si="75"/>
        <v>0</v>
      </c>
      <c r="T225" s="144">
        <v>0</v>
      </c>
      <c r="U225" s="144">
        <f t="shared" si="75"/>
        <v>0</v>
      </c>
      <c r="V225" s="144">
        <f t="shared" si="75"/>
        <v>0</v>
      </c>
      <c r="W225" s="144">
        <f t="shared" si="75"/>
        <v>0</v>
      </c>
      <c r="X225" s="144">
        <f t="shared" si="75"/>
        <v>0</v>
      </c>
      <c r="Y225" s="144">
        <f t="shared" si="75"/>
        <v>0</v>
      </c>
      <c r="Z225" s="144">
        <f t="shared" si="75"/>
        <v>0</v>
      </c>
      <c r="AA225" s="144">
        <f t="shared" si="75"/>
        <v>0</v>
      </c>
      <c r="AB225" s="144">
        <v>0</v>
      </c>
      <c r="AC225" s="144">
        <f t="shared" si="75"/>
        <v>0</v>
      </c>
      <c r="AD225" s="144">
        <f t="shared" si="75"/>
        <v>0</v>
      </c>
      <c r="AE225" s="144">
        <f t="shared" si="75"/>
        <v>0</v>
      </c>
      <c r="AF225" s="144">
        <f t="shared" si="75"/>
        <v>0</v>
      </c>
    </row>
    <row r="226" spans="1:32" ht="15.75" hidden="1" thickBot="1">
      <c r="A226" s="145">
        <v>7306</v>
      </c>
      <c r="B226" s="146">
        <v>1</v>
      </c>
      <c r="C226" s="147" t="s">
        <v>869</v>
      </c>
      <c r="D226" s="148">
        <f>SUM(D227:D228)</f>
        <v>0</v>
      </c>
      <c r="E226" s="148"/>
      <c r="F226" s="148">
        <f t="shared" ref="F226:AF226" si="76">SUM(F227:F228)</f>
        <v>0</v>
      </c>
      <c r="G226" s="148">
        <f t="shared" si="76"/>
        <v>0</v>
      </c>
      <c r="H226" s="148">
        <f t="shared" si="76"/>
        <v>0</v>
      </c>
      <c r="I226" s="148">
        <f t="shared" si="76"/>
        <v>0</v>
      </c>
      <c r="J226" s="148">
        <f t="shared" si="76"/>
        <v>0</v>
      </c>
      <c r="K226" s="148">
        <f t="shared" si="76"/>
        <v>0</v>
      </c>
      <c r="L226" s="148">
        <f t="shared" si="76"/>
        <v>0</v>
      </c>
      <c r="M226" s="148">
        <f t="shared" si="76"/>
        <v>0</v>
      </c>
      <c r="N226" s="148">
        <v>0</v>
      </c>
      <c r="O226" s="148">
        <f t="shared" si="76"/>
        <v>0</v>
      </c>
      <c r="P226" s="148">
        <v>0</v>
      </c>
      <c r="Q226" s="148">
        <f t="shared" si="76"/>
        <v>0</v>
      </c>
      <c r="R226" s="148">
        <v>0</v>
      </c>
      <c r="S226" s="148">
        <f t="shared" si="76"/>
        <v>0</v>
      </c>
      <c r="T226" s="148">
        <v>0</v>
      </c>
      <c r="U226" s="148">
        <f t="shared" si="76"/>
        <v>0</v>
      </c>
      <c r="V226" s="148">
        <f t="shared" si="76"/>
        <v>0</v>
      </c>
      <c r="W226" s="148">
        <f t="shared" si="76"/>
        <v>0</v>
      </c>
      <c r="X226" s="148">
        <f t="shared" si="76"/>
        <v>0</v>
      </c>
      <c r="Y226" s="148">
        <f t="shared" si="76"/>
        <v>0</v>
      </c>
      <c r="Z226" s="148">
        <f t="shared" si="76"/>
        <v>0</v>
      </c>
      <c r="AA226" s="148">
        <f t="shared" si="76"/>
        <v>0</v>
      </c>
      <c r="AB226" s="148">
        <v>0</v>
      </c>
      <c r="AC226" s="148">
        <f t="shared" si="76"/>
        <v>0</v>
      </c>
      <c r="AD226" s="148">
        <f t="shared" si="76"/>
        <v>0</v>
      </c>
      <c r="AE226" s="148">
        <f t="shared" si="76"/>
        <v>0</v>
      </c>
      <c r="AF226" s="148">
        <f t="shared" si="76"/>
        <v>0</v>
      </c>
    </row>
    <row r="227" spans="1:32" s="67" customFormat="1" ht="15.75" hidden="1" thickBot="1">
      <c r="A227" s="158">
        <v>730603</v>
      </c>
      <c r="B227" s="159">
        <v>1</v>
      </c>
      <c r="C227" s="160" t="s">
        <v>786</v>
      </c>
      <c r="D227" s="152">
        <v>0</v>
      </c>
      <c r="E227" s="173"/>
      <c r="F227" s="152">
        <v>0</v>
      </c>
      <c r="G227" s="174">
        <v>0</v>
      </c>
      <c r="H227" s="175">
        <v>0</v>
      </c>
      <c r="I227" s="176">
        <v>0</v>
      </c>
      <c r="J227" s="175">
        <v>0</v>
      </c>
      <c r="K227" s="176">
        <v>0</v>
      </c>
      <c r="L227" s="174">
        <v>0</v>
      </c>
      <c r="M227" s="174">
        <v>0</v>
      </c>
      <c r="N227" s="174">
        <v>0</v>
      </c>
      <c r="O227" s="173">
        <v>0</v>
      </c>
      <c r="P227" s="173">
        <v>0</v>
      </c>
      <c r="Q227" s="173">
        <v>0</v>
      </c>
      <c r="R227" s="173">
        <v>0</v>
      </c>
      <c r="S227" s="173">
        <v>0</v>
      </c>
      <c r="T227" s="173">
        <v>0</v>
      </c>
      <c r="U227" s="173">
        <v>0</v>
      </c>
      <c r="V227" s="173">
        <v>0</v>
      </c>
      <c r="W227" s="173">
        <v>0</v>
      </c>
      <c r="X227" s="176">
        <v>0</v>
      </c>
      <c r="Y227" s="173">
        <v>0</v>
      </c>
      <c r="Z227" s="153">
        <v>0</v>
      </c>
      <c r="AA227" s="173"/>
      <c r="AB227" s="175">
        <v>0</v>
      </c>
      <c r="AC227" s="173"/>
      <c r="AD227" s="153">
        <v>0</v>
      </c>
      <c r="AE227" s="173">
        <f>G227+I227+K227+M227+O227+Q227+S227+U227+W227+Y227+AA227+AC227</f>
        <v>0</v>
      </c>
      <c r="AF227" s="173">
        <f>H227+J227+L227+N227+P227+R227+T227+V227+X227+Z227+AB227+AD227</f>
        <v>0</v>
      </c>
    </row>
    <row r="228" spans="1:32" s="67" customFormat="1" ht="15.75" hidden="1" thickBot="1">
      <c r="A228" s="158">
        <v>730604</v>
      </c>
      <c r="B228" s="159">
        <v>1</v>
      </c>
      <c r="C228" s="160" t="s">
        <v>870</v>
      </c>
      <c r="D228" s="152">
        <v>0</v>
      </c>
      <c r="E228" s="173"/>
      <c r="F228" s="152">
        <v>0</v>
      </c>
      <c r="G228" s="174">
        <v>0</v>
      </c>
      <c r="H228" s="175">
        <v>0</v>
      </c>
      <c r="I228" s="176">
        <v>0</v>
      </c>
      <c r="J228" s="175">
        <v>0</v>
      </c>
      <c r="K228" s="176">
        <v>0</v>
      </c>
      <c r="L228" s="174">
        <v>0</v>
      </c>
      <c r="M228" s="174">
        <v>0</v>
      </c>
      <c r="N228" s="174">
        <v>0</v>
      </c>
      <c r="O228" s="173">
        <v>0</v>
      </c>
      <c r="P228" s="173">
        <v>0</v>
      </c>
      <c r="Q228" s="173">
        <v>0</v>
      </c>
      <c r="R228" s="173">
        <v>0</v>
      </c>
      <c r="S228" s="173">
        <v>0</v>
      </c>
      <c r="T228" s="173">
        <v>0</v>
      </c>
      <c r="U228" s="173">
        <v>0</v>
      </c>
      <c r="V228" s="173">
        <v>0</v>
      </c>
      <c r="W228" s="173">
        <v>0</v>
      </c>
      <c r="X228" s="176">
        <v>0</v>
      </c>
      <c r="Y228" s="173">
        <v>0</v>
      </c>
      <c r="Z228" s="153">
        <v>0</v>
      </c>
      <c r="AA228" s="173"/>
      <c r="AB228" s="175">
        <v>0</v>
      </c>
      <c r="AC228" s="173"/>
      <c r="AD228" s="153">
        <v>0</v>
      </c>
      <c r="AE228" s="173">
        <f>G228+I228+K228+M228+O228+Q228+S228+U228+W228+Y228+AA228+AC228</f>
        <v>0</v>
      </c>
      <c r="AF228" s="173">
        <f>H228+J228+L228+N228+P228+R228+T228+V228+X228+Z228+AB228+AD228</f>
        <v>0</v>
      </c>
    </row>
    <row r="229" spans="1:32" ht="15.75" hidden="1" thickBot="1">
      <c r="A229" s="145">
        <v>7308</v>
      </c>
      <c r="B229" s="146">
        <v>1</v>
      </c>
      <c r="C229" s="147" t="s">
        <v>871</v>
      </c>
      <c r="D229" s="148">
        <f>D230</f>
        <v>0</v>
      </c>
      <c r="E229" s="148"/>
      <c r="F229" s="148">
        <f t="shared" ref="F229:AF229" si="77">F230</f>
        <v>0</v>
      </c>
      <c r="G229" s="148">
        <f t="shared" si="77"/>
        <v>0</v>
      </c>
      <c r="H229" s="148">
        <f t="shared" si="77"/>
        <v>0</v>
      </c>
      <c r="I229" s="148">
        <f t="shared" si="77"/>
        <v>0</v>
      </c>
      <c r="J229" s="148">
        <f t="shared" si="77"/>
        <v>0</v>
      </c>
      <c r="K229" s="148">
        <f t="shared" si="77"/>
        <v>0</v>
      </c>
      <c r="L229" s="148">
        <f t="shared" si="77"/>
        <v>0</v>
      </c>
      <c r="M229" s="148">
        <f t="shared" si="77"/>
        <v>0</v>
      </c>
      <c r="N229" s="148">
        <v>0</v>
      </c>
      <c r="O229" s="148">
        <f t="shared" si="77"/>
        <v>0</v>
      </c>
      <c r="P229" s="148">
        <v>0</v>
      </c>
      <c r="Q229" s="148">
        <f t="shared" si="77"/>
        <v>0</v>
      </c>
      <c r="R229" s="148">
        <v>0</v>
      </c>
      <c r="S229" s="148">
        <f t="shared" si="77"/>
        <v>0</v>
      </c>
      <c r="T229" s="148">
        <v>0</v>
      </c>
      <c r="U229" s="148">
        <f t="shared" si="77"/>
        <v>0</v>
      </c>
      <c r="V229" s="148">
        <f t="shared" si="77"/>
        <v>0</v>
      </c>
      <c r="W229" s="148">
        <f t="shared" si="77"/>
        <v>0</v>
      </c>
      <c r="X229" s="148">
        <v>0</v>
      </c>
      <c r="Y229" s="148">
        <f t="shared" si="77"/>
        <v>0</v>
      </c>
      <c r="Z229" s="148">
        <f t="shared" si="77"/>
        <v>0</v>
      </c>
      <c r="AA229" s="148">
        <f t="shared" si="77"/>
        <v>0</v>
      </c>
      <c r="AB229" s="148">
        <v>0</v>
      </c>
      <c r="AC229" s="148">
        <f t="shared" si="77"/>
        <v>0</v>
      </c>
      <c r="AD229" s="148">
        <f t="shared" si="77"/>
        <v>0</v>
      </c>
      <c r="AE229" s="148">
        <f t="shared" si="77"/>
        <v>0</v>
      </c>
      <c r="AF229" s="148">
        <f t="shared" si="77"/>
        <v>0</v>
      </c>
    </row>
    <row r="230" spans="1:32" s="67" customFormat="1" ht="15.75" hidden="1" thickBot="1">
      <c r="A230" s="158">
        <v>730813</v>
      </c>
      <c r="B230" s="159">
        <v>1</v>
      </c>
      <c r="C230" s="160" t="s">
        <v>806</v>
      </c>
      <c r="D230" s="152">
        <v>0</v>
      </c>
      <c r="E230" s="173"/>
      <c r="F230" s="152">
        <v>0</v>
      </c>
      <c r="G230" s="174">
        <v>0</v>
      </c>
      <c r="H230" s="175">
        <v>0</v>
      </c>
      <c r="I230" s="176">
        <v>0</v>
      </c>
      <c r="J230" s="175">
        <v>0</v>
      </c>
      <c r="K230" s="176">
        <v>0</v>
      </c>
      <c r="L230" s="174">
        <v>0</v>
      </c>
      <c r="M230" s="174">
        <v>0</v>
      </c>
      <c r="N230" s="174">
        <v>0</v>
      </c>
      <c r="O230" s="173">
        <v>0</v>
      </c>
      <c r="P230" s="173">
        <v>0</v>
      </c>
      <c r="Q230" s="173">
        <v>0</v>
      </c>
      <c r="R230" s="173">
        <v>0</v>
      </c>
      <c r="S230" s="173">
        <v>0</v>
      </c>
      <c r="T230" s="173">
        <v>0</v>
      </c>
      <c r="U230" s="173">
        <v>0</v>
      </c>
      <c r="V230" s="173">
        <v>0</v>
      </c>
      <c r="W230" s="173">
        <v>0</v>
      </c>
      <c r="X230" s="176">
        <v>0</v>
      </c>
      <c r="Y230" s="173">
        <v>0</v>
      </c>
      <c r="Z230" s="153">
        <v>0</v>
      </c>
      <c r="AA230" s="173"/>
      <c r="AB230" s="175">
        <v>0</v>
      </c>
      <c r="AC230" s="173"/>
      <c r="AD230" s="153">
        <v>0</v>
      </c>
      <c r="AE230" s="173">
        <f>G230+I230+K230+M230+O230+Q230+S230+U230+W230+Y230+AA230+AC230</f>
        <v>0</v>
      </c>
      <c r="AF230" s="173">
        <f>H230+J230+L230+N230+P230+R230+T230+V230+X230+Z230+AB230+AD230</f>
        <v>0</v>
      </c>
    </row>
    <row r="231" spans="1:32" ht="15.75" hidden="1" thickBot="1">
      <c r="A231" s="141" t="s">
        <v>872</v>
      </c>
      <c r="B231" s="142">
        <v>1</v>
      </c>
      <c r="C231" s="143" t="s">
        <v>873</v>
      </c>
      <c r="D231" s="144">
        <f>D232</f>
        <v>0</v>
      </c>
      <c r="E231" s="144"/>
      <c r="F231" s="144">
        <f t="shared" ref="F231:AF235" si="78">F232</f>
        <v>0</v>
      </c>
      <c r="G231" s="144">
        <f t="shared" si="78"/>
        <v>0</v>
      </c>
      <c r="H231" s="144">
        <f t="shared" si="78"/>
        <v>0</v>
      </c>
      <c r="I231" s="144">
        <f t="shared" si="78"/>
        <v>0</v>
      </c>
      <c r="J231" s="144">
        <f t="shared" si="78"/>
        <v>0</v>
      </c>
      <c r="K231" s="144">
        <f t="shared" si="78"/>
        <v>0</v>
      </c>
      <c r="L231" s="144">
        <f t="shared" si="78"/>
        <v>0</v>
      </c>
      <c r="M231" s="144">
        <f t="shared" si="78"/>
        <v>0</v>
      </c>
      <c r="N231" s="144">
        <v>0</v>
      </c>
      <c r="O231" s="144">
        <f t="shared" si="78"/>
        <v>0</v>
      </c>
      <c r="P231" s="144">
        <v>0</v>
      </c>
      <c r="Q231" s="144">
        <f t="shared" si="78"/>
        <v>0</v>
      </c>
      <c r="R231" s="144">
        <v>0</v>
      </c>
      <c r="S231" s="144">
        <f t="shared" si="78"/>
        <v>0</v>
      </c>
      <c r="T231" s="144">
        <v>0</v>
      </c>
      <c r="U231" s="144">
        <f t="shared" si="78"/>
        <v>0</v>
      </c>
      <c r="V231" s="144">
        <f t="shared" si="78"/>
        <v>0</v>
      </c>
      <c r="W231" s="144">
        <f t="shared" si="78"/>
        <v>0</v>
      </c>
      <c r="X231" s="144">
        <f t="shared" si="78"/>
        <v>0</v>
      </c>
      <c r="Y231" s="144">
        <f t="shared" si="78"/>
        <v>0</v>
      </c>
      <c r="Z231" s="144">
        <f t="shared" si="78"/>
        <v>0</v>
      </c>
      <c r="AA231" s="144">
        <f t="shared" si="78"/>
        <v>0</v>
      </c>
      <c r="AB231" s="144">
        <v>0</v>
      </c>
      <c r="AC231" s="144">
        <f t="shared" si="78"/>
        <v>0</v>
      </c>
      <c r="AD231" s="144">
        <f t="shared" si="78"/>
        <v>0</v>
      </c>
      <c r="AE231" s="144">
        <f t="shared" si="78"/>
        <v>0</v>
      </c>
      <c r="AF231" s="144">
        <f t="shared" si="78"/>
        <v>0</v>
      </c>
    </row>
    <row r="232" spans="1:32" ht="15.75" hidden="1" thickBot="1">
      <c r="A232" s="145">
        <v>7501</v>
      </c>
      <c r="B232" s="146">
        <v>1</v>
      </c>
      <c r="C232" s="147" t="s">
        <v>874</v>
      </c>
      <c r="D232" s="148">
        <f>D233</f>
        <v>0</v>
      </c>
      <c r="E232" s="148"/>
      <c r="F232" s="148">
        <f t="shared" si="78"/>
        <v>0</v>
      </c>
      <c r="G232" s="148">
        <f t="shared" si="78"/>
        <v>0</v>
      </c>
      <c r="H232" s="148">
        <f t="shared" si="78"/>
        <v>0</v>
      </c>
      <c r="I232" s="148">
        <f t="shared" si="78"/>
        <v>0</v>
      </c>
      <c r="J232" s="148">
        <f t="shared" si="78"/>
        <v>0</v>
      </c>
      <c r="K232" s="148">
        <f t="shared" si="78"/>
        <v>0</v>
      </c>
      <c r="L232" s="148">
        <f t="shared" si="78"/>
        <v>0</v>
      </c>
      <c r="M232" s="148">
        <f t="shared" si="78"/>
        <v>0</v>
      </c>
      <c r="N232" s="148">
        <v>0</v>
      </c>
      <c r="O232" s="148">
        <f t="shared" si="78"/>
        <v>0</v>
      </c>
      <c r="P232" s="148">
        <v>0</v>
      </c>
      <c r="Q232" s="148">
        <f t="shared" si="78"/>
        <v>0</v>
      </c>
      <c r="R232" s="148">
        <v>0</v>
      </c>
      <c r="S232" s="148">
        <f t="shared" si="78"/>
        <v>0</v>
      </c>
      <c r="T232" s="148">
        <v>0</v>
      </c>
      <c r="U232" s="148">
        <f t="shared" si="78"/>
        <v>0</v>
      </c>
      <c r="V232" s="148">
        <f t="shared" si="78"/>
        <v>0</v>
      </c>
      <c r="W232" s="148">
        <f t="shared" si="78"/>
        <v>0</v>
      </c>
      <c r="X232" s="148">
        <f t="shared" si="78"/>
        <v>0</v>
      </c>
      <c r="Y232" s="148">
        <f t="shared" si="78"/>
        <v>0</v>
      </c>
      <c r="Z232" s="148">
        <f t="shared" si="78"/>
        <v>0</v>
      </c>
      <c r="AA232" s="148">
        <f t="shared" si="78"/>
        <v>0</v>
      </c>
      <c r="AB232" s="148">
        <v>0</v>
      </c>
      <c r="AC232" s="148">
        <f t="shared" si="78"/>
        <v>0</v>
      </c>
      <c r="AD232" s="148">
        <f t="shared" si="78"/>
        <v>0</v>
      </c>
      <c r="AE232" s="148">
        <f t="shared" si="78"/>
        <v>0</v>
      </c>
      <c r="AF232" s="148">
        <f t="shared" si="78"/>
        <v>0</v>
      </c>
    </row>
    <row r="233" spans="1:32" ht="15.75" hidden="1" thickBot="1">
      <c r="A233" s="154">
        <v>750107</v>
      </c>
      <c r="B233" s="155">
        <v>1</v>
      </c>
      <c r="C233" s="156" t="s">
        <v>875</v>
      </c>
      <c r="D233" s="152">
        <v>0</v>
      </c>
      <c r="E233" s="157"/>
      <c r="F233" s="152">
        <v>0</v>
      </c>
      <c r="G233" s="177">
        <v>0</v>
      </c>
      <c r="H233" s="178">
        <v>0</v>
      </c>
      <c r="I233" s="177">
        <v>0</v>
      </c>
      <c r="J233" s="179">
        <v>0</v>
      </c>
      <c r="K233" s="177">
        <v>0</v>
      </c>
      <c r="L233" s="153">
        <v>0</v>
      </c>
      <c r="M233" s="153">
        <v>0</v>
      </c>
      <c r="N233" s="153">
        <v>0</v>
      </c>
      <c r="O233" s="178">
        <v>0</v>
      </c>
      <c r="P233" s="178">
        <v>0</v>
      </c>
      <c r="Q233" s="178">
        <v>0</v>
      </c>
      <c r="R233" s="178">
        <v>0</v>
      </c>
      <c r="S233" s="157">
        <v>0</v>
      </c>
      <c r="T233" s="157">
        <v>0</v>
      </c>
      <c r="U233" s="157">
        <v>0</v>
      </c>
      <c r="V233" s="157">
        <v>0</v>
      </c>
      <c r="W233" s="157">
        <v>0</v>
      </c>
      <c r="X233" s="152">
        <v>0</v>
      </c>
      <c r="Y233" s="157">
        <v>0</v>
      </c>
      <c r="Z233" s="153">
        <v>0</v>
      </c>
      <c r="AA233" s="157"/>
      <c r="AB233" s="178">
        <v>0</v>
      </c>
      <c r="AC233" s="157"/>
      <c r="AD233" s="153">
        <v>0</v>
      </c>
      <c r="AE233" s="157">
        <f>G233+I233+K233+M233+O233+Q233+S233+U233+W233+Y233+AA233+AC233</f>
        <v>0</v>
      </c>
      <c r="AF233" s="157">
        <f>H233+J233+L233+N233+P233+R233+T233+V233+X233+Z233+AB233+AD233</f>
        <v>0</v>
      </c>
    </row>
    <row r="234" spans="1:32" ht="15.75" hidden="1" thickBot="1">
      <c r="A234" s="141" t="s">
        <v>876</v>
      </c>
      <c r="B234" s="142">
        <v>2</v>
      </c>
      <c r="C234" s="143" t="s">
        <v>877</v>
      </c>
      <c r="D234" s="144">
        <f>D235</f>
        <v>0</v>
      </c>
      <c r="E234" s="144"/>
      <c r="F234" s="144">
        <f t="shared" si="78"/>
        <v>1219077.7</v>
      </c>
      <c r="G234" s="144">
        <f t="shared" si="78"/>
        <v>0</v>
      </c>
      <c r="H234" s="144">
        <f t="shared" si="78"/>
        <v>0</v>
      </c>
      <c r="I234" s="144">
        <f t="shared" si="78"/>
        <v>0</v>
      </c>
      <c r="J234" s="144">
        <f t="shared" si="78"/>
        <v>0</v>
      </c>
      <c r="K234" s="144">
        <f t="shared" si="78"/>
        <v>0</v>
      </c>
      <c r="L234" s="144">
        <f t="shared" si="78"/>
        <v>0</v>
      </c>
      <c r="M234" s="144">
        <f t="shared" si="78"/>
        <v>0</v>
      </c>
      <c r="N234" s="144">
        <v>0</v>
      </c>
      <c r="O234" s="144">
        <f t="shared" si="78"/>
        <v>0</v>
      </c>
      <c r="P234" s="144">
        <v>0</v>
      </c>
      <c r="Q234" s="144">
        <f t="shared" si="78"/>
        <v>0</v>
      </c>
      <c r="R234" s="144">
        <v>0</v>
      </c>
      <c r="S234" s="144">
        <f t="shared" si="78"/>
        <v>0</v>
      </c>
      <c r="T234" s="144">
        <v>0</v>
      </c>
      <c r="U234" s="144">
        <f t="shared" si="78"/>
        <v>0</v>
      </c>
      <c r="V234" s="144">
        <f t="shared" si="78"/>
        <v>0</v>
      </c>
      <c r="W234" s="144">
        <f t="shared" si="78"/>
        <v>0</v>
      </c>
      <c r="X234" s="144">
        <f t="shared" si="78"/>
        <v>1200000</v>
      </c>
      <c r="Y234" s="144">
        <f t="shared" si="78"/>
        <v>0</v>
      </c>
      <c r="Z234" s="144">
        <f t="shared" si="78"/>
        <v>0</v>
      </c>
      <c r="AA234" s="144">
        <f t="shared" si="78"/>
        <v>0</v>
      </c>
      <c r="AB234" s="144">
        <v>0</v>
      </c>
      <c r="AC234" s="144">
        <f t="shared" si="78"/>
        <v>0</v>
      </c>
      <c r="AD234" s="144">
        <f t="shared" si="78"/>
        <v>0</v>
      </c>
      <c r="AE234" s="144">
        <f t="shared" si="78"/>
        <v>0</v>
      </c>
      <c r="AF234" s="144">
        <f t="shared" si="78"/>
        <v>1200000</v>
      </c>
    </row>
    <row r="235" spans="1:32" ht="15.75" hidden="1" thickBot="1">
      <c r="A235" s="145">
        <v>7809</v>
      </c>
      <c r="B235" s="146">
        <v>2</v>
      </c>
      <c r="C235" s="147" t="s">
        <v>878</v>
      </c>
      <c r="D235" s="148">
        <f>D236</f>
        <v>0</v>
      </c>
      <c r="E235" s="148"/>
      <c r="F235" s="148">
        <f t="shared" si="78"/>
        <v>1219077.7</v>
      </c>
      <c r="G235" s="148">
        <f t="shared" si="78"/>
        <v>0</v>
      </c>
      <c r="H235" s="148">
        <f t="shared" si="78"/>
        <v>0</v>
      </c>
      <c r="I235" s="148">
        <f t="shared" si="78"/>
        <v>0</v>
      </c>
      <c r="J235" s="148">
        <f t="shared" si="78"/>
        <v>0</v>
      </c>
      <c r="K235" s="148">
        <f t="shared" si="78"/>
        <v>0</v>
      </c>
      <c r="L235" s="148">
        <f t="shared" si="78"/>
        <v>0</v>
      </c>
      <c r="M235" s="148">
        <f t="shared" si="78"/>
        <v>0</v>
      </c>
      <c r="N235" s="148">
        <v>0</v>
      </c>
      <c r="O235" s="148">
        <f t="shared" si="78"/>
        <v>0</v>
      </c>
      <c r="P235" s="148">
        <v>0</v>
      </c>
      <c r="Q235" s="148">
        <f t="shared" si="78"/>
        <v>0</v>
      </c>
      <c r="R235" s="148">
        <v>0</v>
      </c>
      <c r="S235" s="148">
        <f t="shared" si="78"/>
        <v>0</v>
      </c>
      <c r="T235" s="148">
        <v>0</v>
      </c>
      <c r="U235" s="148">
        <f t="shared" si="78"/>
        <v>0</v>
      </c>
      <c r="V235" s="148">
        <f t="shared" si="78"/>
        <v>0</v>
      </c>
      <c r="W235" s="148">
        <f t="shared" si="78"/>
        <v>0</v>
      </c>
      <c r="X235" s="148">
        <f t="shared" si="78"/>
        <v>1200000</v>
      </c>
      <c r="Y235" s="148">
        <f t="shared" si="78"/>
        <v>0</v>
      </c>
      <c r="Z235" s="148">
        <f t="shared" si="78"/>
        <v>0</v>
      </c>
      <c r="AA235" s="148">
        <f t="shared" si="78"/>
        <v>0</v>
      </c>
      <c r="AB235" s="148">
        <v>0</v>
      </c>
      <c r="AC235" s="148">
        <f t="shared" si="78"/>
        <v>0</v>
      </c>
      <c r="AD235" s="148">
        <f t="shared" si="78"/>
        <v>0</v>
      </c>
      <c r="AE235" s="148">
        <f t="shared" si="78"/>
        <v>0</v>
      </c>
      <c r="AF235" s="148">
        <f t="shared" si="78"/>
        <v>1200000</v>
      </c>
    </row>
    <row r="236" spans="1:32" ht="15.75" hidden="1" thickBot="1">
      <c r="A236" s="154">
        <v>780911</v>
      </c>
      <c r="B236" s="155">
        <v>2</v>
      </c>
      <c r="C236" s="156" t="s">
        <v>879</v>
      </c>
      <c r="D236" s="152">
        <v>0</v>
      </c>
      <c r="E236" s="157"/>
      <c r="F236" s="152">
        <v>1219077.7</v>
      </c>
      <c r="G236" s="177">
        <v>0</v>
      </c>
      <c r="H236" s="178">
        <v>0</v>
      </c>
      <c r="I236" s="177">
        <v>0</v>
      </c>
      <c r="J236" s="179">
        <v>0</v>
      </c>
      <c r="K236" s="177">
        <v>0</v>
      </c>
      <c r="L236" s="153">
        <v>0</v>
      </c>
      <c r="M236" s="153">
        <v>0</v>
      </c>
      <c r="N236" s="153">
        <v>0</v>
      </c>
      <c r="O236" s="178">
        <v>0</v>
      </c>
      <c r="P236" s="178">
        <v>0</v>
      </c>
      <c r="Q236" s="178">
        <v>0</v>
      </c>
      <c r="R236" s="178">
        <v>0</v>
      </c>
      <c r="S236" s="157">
        <v>0</v>
      </c>
      <c r="T236" s="157">
        <v>0</v>
      </c>
      <c r="U236" s="157">
        <v>0</v>
      </c>
      <c r="V236" s="157">
        <v>0</v>
      </c>
      <c r="W236" s="157">
        <v>0</v>
      </c>
      <c r="X236" s="152">
        <v>1200000</v>
      </c>
      <c r="Y236" s="157">
        <v>0</v>
      </c>
      <c r="Z236" s="153">
        <v>0</v>
      </c>
      <c r="AA236" s="157">
        <v>0</v>
      </c>
      <c r="AB236" s="178">
        <v>0</v>
      </c>
      <c r="AC236" s="157">
        <v>0</v>
      </c>
      <c r="AD236" s="153">
        <v>0</v>
      </c>
      <c r="AE236" s="157">
        <f>G236+I236+K236+M236+O236+Q236+S236+U236+W236+Y236+AA236+AC236</f>
        <v>0</v>
      </c>
      <c r="AF236" s="157">
        <f>H236+J236+L236+N236+P236+R236+T236+V236+X236+Z236+AB236+AD236</f>
        <v>1200000</v>
      </c>
    </row>
    <row r="237" spans="1:32" ht="15.75" thickBot="1">
      <c r="A237" s="163" t="s">
        <v>880</v>
      </c>
      <c r="B237" s="164"/>
      <c r="C237" s="165"/>
      <c r="D237" s="139">
        <f>D238+D249+D254</f>
        <v>4392819.18</v>
      </c>
      <c r="E237" s="139">
        <f>SUM(E238:E254)</f>
        <v>0</v>
      </c>
      <c r="F237" s="139">
        <f t="shared" ref="F237:AF237" si="79">F238+F249+F254</f>
        <v>3025166.05</v>
      </c>
      <c r="G237" s="139">
        <f t="shared" si="79"/>
        <v>51281.664000000004</v>
      </c>
      <c r="H237" s="139">
        <f t="shared" si="79"/>
        <v>43483.32</v>
      </c>
      <c r="I237" s="139">
        <f t="shared" si="79"/>
        <v>413189.73149999999</v>
      </c>
      <c r="J237" s="139">
        <f t="shared" si="79"/>
        <v>0</v>
      </c>
      <c r="K237" s="139">
        <f t="shared" si="79"/>
        <v>1967371.98</v>
      </c>
      <c r="L237" s="139">
        <f t="shared" si="79"/>
        <v>91095.63</v>
      </c>
      <c r="M237" s="139">
        <f t="shared" si="79"/>
        <v>54320.000000000007</v>
      </c>
      <c r="N237" s="139">
        <f t="shared" si="79"/>
        <v>21741.690000000002</v>
      </c>
      <c r="O237" s="139">
        <f t="shared" si="79"/>
        <v>495433.02750000003</v>
      </c>
      <c r="P237" s="139">
        <f t="shared" si="79"/>
        <v>0</v>
      </c>
      <c r="Q237" s="139">
        <f t="shared" si="79"/>
        <v>22400</v>
      </c>
      <c r="R237" s="139">
        <f t="shared" si="79"/>
        <v>14421.119999999995</v>
      </c>
      <c r="S237" s="139">
        <f t="shared" si="79"/>
        <v>51240</v>
      </c>
      <c r="T237" s="139">
        <v>22825.600000000006</v>
      </c>
      <c r="U237" s="139">
        <f t="shared" si="79"/>
        <v>30701.6675</v>
      </c>
      <c r="V237" s="139">
        <f t="shared" si="79"/>
        <v>7121.4100000000035</v>
      </c>
      <c r="W237" s="139">
        <f t="shared" si="79"/>
        <v>263495.12448</v>
      </c>
      <c r="X237" s="139">
        <f t="shared" si="79"/>
        <v>6631.5199999999822</v>
      </c>
      <c r="Y237" s="139">
        <f t="shared" si="79"/>
        <v>320899.15500000003</v>
      </c>
      <c r="Z237" s="139">
        <f t="shared" si="79"/>
        <v>9513.8000000000029</v>
      </c>
      <c r="AA237" s="139">
        <f t="shared" si="79"/>
        <v>628530.29999999993</v>
      </c>
      <c r="AB237" s="139">
        <v>0</v>
      </c>
      <c r="AC237" s="139">
        <f t="shared" si="79"/>
        <v>93956.524139999994</v>
      </c>
      <c r="AD237" s="139">
        <f t="shared" si="79"/>
        <v>20000.000000000015</v>
      </c>
      <c r="AE237" s="139">
        <f t="shared" si="79"/>
        <v>4392819.1741200006</v>
      </c>
      <c r="AF237" s="139">
        <f t="shared" si="79"/>
        <v>236834.09000000003</v>
      </c>
    </row>
    <row r="238" spans="1:32" ht="15.75" hidden="1" thickBot="1">
      <c r="A238" s="141" t="s">
        <v>881</v>
      </c>
      <c r="B238" s="142">
        <v>1</v>
      </c>
      <c r="C238" s="143" t="s">
        <v>882</v>
      </c>
      <c r="D238" s="144">
        <f>D239+D245+D247</f>
        <v>4392819.18</v>
      </c>
      <c r="E238" s="144"/>
      <c r="F238" s="144">
        <f t="shared" ref="F238:AF238" si="80">F239+F245+F247</f>
        <v>3025166.05</v>
      </c>
      <c r="G238" s="144">
        <f t="shared" si="80"/>
        <v>51281.664000000004</v>
      </c>
      <c r="H238" s="144">
        <f t="shared" si="80"/>
        <v>43483.32</v>
      </c>
      <c r="I238" s="144">
        <f t="shared" si="80"/>
        <v>413189.73149999999</v>
      </c>
      <c r="J238" s="144">
        <f t="shared" si="80"/>
        <v>0</v>
      </c>
      <c r="K238" s="144">
        <f t="shared" si="80"/>
        <v>1967371.98</v>
      </c>
      <c r="L238" s="144">
        <f t="shared" si="80"/>
        <v>91095.63</v>
      </c>
      <c r="M238" s="144">
        <f t="shared" si="80"/>
        <v>54320.000000000007</v>
      </c>
      <c r="N238" s="144">
        <f t="shared" si="80"/>
        <v>21741.690000000002</v>
      </c>
      <c r="O238" s="144">
        <f t="shared" si="80"/>
        <v>495433.02750000003</v>
      </c>
      <c r="P238" s="144">
        <f t="shared" si="80"/>
        <v>0</v>
      </c>
      <c r="Q238" s="144">
        <f t="shared" si="80"/>
        <v>22400</v>
      </c>
      <c r="R238" s="144">
        <f t="shared" si="80"/>
        <v>14421.119999999995</v>
      </c>
      <c r="S238" s="144">
        <f t="shared" si="80"/>
        <v>51240</v>
      </c>
      <c r="T238" s="144">
        <v>22825.600000000006</v>
      </c>
      <c r="U238" s="144">
        <f t="shared" si="80"/>
        <v>30701.6675</v>
      </c>
      <c r="V238" s="144">
        <f t="shared" si="80"/>
        <v>7121.4100000000035</v>
      </c>
      <c r="W238" s="144">
        <f t="shared" si="80"/>
        <v>263495.12448</v>
      </c>
      <c r="X238" s="144">
        <f t="shared" si="80"/>
        <v>6631.5199999999822</v>
      </c>
      <c r="Y238" s="144">
        <f t="shared" si="80"/>
        <v>320899.15500000003</v>
      </c>
      <c r="Z238" s="144">
        <f t="shared" si="80"/>
        <v>9513.8000000000029</v>
      </c>
      <c r="AA238" s="144">
        <f t="shared" si="80"/>
        <v>628530.29999999993</v>
      </c>
      <c r="AB238" s="144">
        <v>0</v>
      </c>
      <c r="AC238" s="144">
        <f t="shared" si="80"/>
        <v>93956.524139999994</v>
      </c>
      <c r="AD238" s="144">
        <f t="shared" si="80"/>
        <v>20000.000000000015</v>
      </c>
      <c r="AE238" s="144">
        <f t="shared" si="80"/>
        <v>4392819.1741200006</v>
      </c>
      <c r="AF238" s="144">
        <f t="shared" si="80"/>
        <v>236834.09000000003</v>
      </c>
    </row>
    <row r="239" spans="1:32" ht="15.75" hidden="1" thickBot="1">
      <c r="A239" s="145">
        <v>8401</v>
      </c>
      <c r="B239" s="146">
        <v>1</v>
      </c>
      <c r="C239" s="147" t="s">
        <v>883</v>
      </c>
      <c r="D239" s="148">
        <f>SUM(D240:D244)</f>
        <v>3973767.82</v>
      </c>
      <c r="E239" s="148"/>
      <c r="F239" s="148">
        <f t="shared" ref="F239:AF239" si="81">SUM(F240:F244)</f>
        <v>2757440.3699999996</v>
      </c>
      <c r="G239" s="148">
        <f t="shared" si="81"/>
        <v>51281.664000000004</v>
      </c>
      <c r="H239" s="148">
        <f t="shared" si="81"/>
        <v>43483.32</v>
      </c>
      <c r="I239" s="148">
        <f t="shared" si="81"/>
        <v>413189.73149999999</v>
      </c>
      <c r="J239" s="148">
        <f t="shared" si="81"/>
        <v>0</v>
      </c>
      <c r="K239" s="148">
        <f t="shared" si="81"/>
        <v>1967371.98</v>
      </c>
      <c r="L239" s="148">
        <f t="shared" si="81"/>
        <v>91095.63</v>
      </c>
      <c r="M239" s="148">
        <f t="shared" si="81"/>
        <v>54320.000000000007</v>
      </c>
      <c r="N239" s="148">
        <f t="shared" si="81"/>
        <v>21741.690000000002</v>
      </c>
      <c r="O239" s="148">
        <f t="shared" si="81"/>
        <v>146381.66749999998</v>
      </c>
      <c r="P239" s="148">
        <v>0</v>
      </c>
      <c r="Q239" s="148">
        <f t="shared" si="81"/>
        <v>0</v>
      </c>
      <c r="R239" s="148">
        <v>14421.119999999995</v>
      </c>
      <c r="S239" s="148">
        <f t="shared" si="81"/>
        <v>51240</v>
      </c>
      <c r="T239" s="148">
        <v>22825.600000000006</v>
      </c>
      <c r="U239" s="148">
        <f t="shared" si="81"/>
        <v>30701.6675</v>
      </c>
      <c r="V239" s="148">
        <f t="shared" si="81"/>
        <v>7121.4100000000035</v>
      </c>
      <c r="W239" s="148">
        <f t="shared" si="81"/>
        <v>263495.12448</v>
      </c>
      <c r="X239" s="148">
        <f t="shared" si="81"/>
        <v>6631.5199999999822</v>
      </c>
      <c r="Y239" s="148">
        <f t="shared" si="81"/>
        <v>320899.15500000003</v>
      </c>
      <c r="Z239" s="148">
        <f t="shared" si="81"/>
        <v>9513.8000000000029</v>
      </c>
      <c r="AA239" s="148">
        <f t="shared" si="81"/>
        <v>628530.29999999993</v>
      </c>
      <c r="AB239" s="148">
        <v>0</v>
      </c>
      <c r="AC239" s="148">
        <f t="shared" si="81"/>
        <v>93956.524139999994</v>
      </c>
      <c r="AD239" s="148">
        <f t="shared" si="81"/>
        <v>20000.000000000015</v>
      </c>
      <c r="AE239" s="148">
        <f t="shared" si="81"/>
        <v>4021367.8141200002</v>
      </c>
      <c r="AF239" s="148">
        <f t="shared" si="81"/>
        <v>236834.09000000003</v>
      </c>
    </row>
    <row r="240" spans="1:32" ht="15.75" hidden="1" thickBot="1">
      <c r="A240" s="154">
        <v>840103</v>
      </c>
      <c r="B240" s="150">
        <v>1</v>
      </c>
      <c r="C240" s="151" t="s">
        <v>884</v>
      </c>
      <c r="D240" s="152">
        <v>0</v>
      </c>
      <c r="E240" s="157"/>
      <c r="F240" s="152">
        <v>0</v>
      </c>
      <c r="G240" s="152">
        <v>0</v>
      </c>
      <c r="H240" s="157">
        <v>0</v>
      </c>
      <c r="I240" s="152">
        <v>0</v>
      </c>
      <c r="J240" s="157">
        <v>0</v>
      </c>
      <c r="K240" s="152">
        <v>0</v>
      </c>
      <c r="L240" s="153">
        <v>0</v>
      </c>
      <c r="M240" s="153">
        <v>47600.000000000007</v>
      </c>
      <c r="N240" s="153">
        <v>0</v>
      </c>
      <c r="O240" s="157">
        <v>0</v>
      </c>
      <c r="P240" s="157">
        <v>0</v>
      </c>
      <c r="Q240" s="157">
        <v>0</v>
      </c>
      <c r="R240" s="157">
        <v>0</v>
      </c>
      <c r="S240" s="157">
        <v>0</v>
      </c>
      <c r="T240" s="157">
        <v>0</v>
      </c>
      <c r="U240" s="157">
        <v>0</v>
      </c>
      <c r="V240" s="157">
        <v>0</v>
      </c>
      <c r="W240" s="157">
        <v>0</v>
      </c>
      <c r="X240" s="152">
        <v>0</v>
      </c>
      <c r="Y240" s="157">
        <v>0</v>
      </c>
      <c r="Z240" s="153">
        <v>0</v>
      </c>
      <c r="AA240" s="157">
        <v>0</v>
      </c>
      <c r="AB240" s="157">
        <v>0</v>
      </c>
      <c r="AC240" s="157">
        <v>0</v>
      </c>
      <c r="AD240" s="153">
        <v>0</v>
      </c>
      <c r="AE240" s="176">
        <f t="shared" ref="AE240:AF244" si="82">G240+I240+K240+M240+O240+Q240+S240+U240+W240+Y240+AA240+AC240</f>
        <v>47600.000000000007</v>
      </c>
      <c r="AF240" s="176">
        <f t="shared" si="82"/>
        <v>0</v>
      </c>
    </row>
    <row r="241" spans="1:32" ht="15.75" hidden="1" thickBot="1">
      <c r="A241" s="154">
        <v>840104</v>
      </c>
      <c r="B241" s="150">
        <v>1</v>
      </c>
      <c r="C241" s="151" t="s">
        <v>885</v>
      </c>
      <c r="D241" s="152">
        <v>3197092.38</v>
      </c>
      <c r="E241" s="157"/>
      <c r="F241" s="152">
        <v>2424649.0599999996</v>
      </c>
      <c r="G241" s="152">
        <v>0</v>
      </c>
      <c r="H241" s="157">
        <v>0</v>
      </c>
      <c r="I241" s="152">
        <v>0</v>
      </c>
      <c r="J241" s="157">
        <v>0</v>
      </c>
      <c r="K241" s="152">
        <v>1889792.94</v>
      </c>
      <c r="L241" s="153">
        <v>91095.63</v>
      </c>
      <c r="M241" s="153">
        <v>0</v>
      </c>
      <c r="N241" s="153">
        <v>0</v>
      </c>
      <c r="O241" s="157">
        <v>102800</v>
      </c>
      <c r="P241" s="157">
        <v>0</v>
      </c>
      <c r="Q241" s="157">
        <v>0</v>
      </c>
      <c r="R241" s="157">
        <v>0</v>
      </c>
      <c r="S241" s="157">
        <v>33600</v>
      </c>
      <c r="T241" s="157">
        <v>0</v>
      </c>
      <c r="U241" s="157">
        <v>0</v>
      </c>
      <c r="V241" s="157">
        <v>1230.8800000000047</v>
      </c>
      <c r="W241" s="157">
        <v>263495.12448</v>
      </c>
      <c r="X241" s="152">
        <v>0</v>
      </c>
      <c r="Y241" s="157">
        <v>320899.15500000003</v>
      </c>
      <c r="Z241" s="153">
        <v>5045</v>
      </c>
      <c r="AA241" s="157">
        <v>628530.29999999993</v>
      </c>
      <c r="AB241" s="157">
        <v>0</v>
      </c>
      <c r="AC241" s="157">
        <v>72214.856639999998</v>
      </c>
      <c r="AD241" s="153">
        <v>20000</v>
      </c>
      <c r="AE241" s="176">
        <f t="shared" si="82"/>
        <v>3311332.3761200001</v>
      </c>
      <c r="AF241" s="176">
        <f t="shared" si="82"/>
        <v>117371.51000000001</v>
      </c>
    </row>
    <row r="242" spans="1:32" ht="15.75" hidden="1" thickBot="1">
      <c r="A242" s="154">
        <v>840105</v>
      </c>
      <c r="B242" s="150">
        <v>1</v>
      </c>
      <c r="C242" s="151" t="s">
        <v>886</v>
      </c>
      <c r="D242" s="152">
        <v>0</v>
      </c>
      <c r="E242" s="157"/>
      <c r="F242" s="152">
        <v>0</v>
      </c>
      <c r="G242" s="152">
        <v>0</v>
      </c>
      <c r="H242" s="157">
        <v>0</v>
      </c>
      <c r="I242" s="152">
        <v>0</v>
      </c>
      <c r="J242" s="157">
        <v>0</v>
      </c>
      <c r="K242" s="152">
        <v>0</v>
      </c>
      <c r="L242" s="153">
        <v>0</v>
      </c>
      <c r="M242" s="153">
        <v>0</v>
      </c>
      <c r="N242" s="153">
        <v>0</v>
      </c>
      <c r="O242" s="157">
        <v>0</v>
      </c>
      <c r="P242" s="157">
        <v>0</v>
      </c>
      <c r="Q242" s="157">
        <v>0</v>
      </c>
      <c r="R242" s="157">
        <v>0</v>
      </c>
      <c r="S242" s="157">
        <v>0</v>
      </c>
      <c r="T242" s="157">
        <v>0</v>
      </c>
      <c r="U242" s="157">
        <v>0</v>
      </c>
      <c r="V242" s="157">
        <v>0</v>
      </c>
      <c r="W242" s="157">
        <v>0</v>
      </c>
      <c r="X242" s="152">
        <v>0</v>
      </c>
      <c r="Y242" s="157">
        <v>0</v>
      </c>
      <c r="Z242" s="153">
        <v>0</v>
      </c>
      <c r="AA242" s="157">
        <v>0</v>
      </c>
      <c r="AB242" s="157">
        <v>0</v>
      </c>
      <c r="AC242" s="157">
        <v>0</v>
      </c>
      <c r="AD242" s="153">
        <v>0</v>
      </c>
      <c r="AE242" s="176">
        <f t="shared" si="82"/>
        <v>0</v>
      </c>
      <c r="AF242" s="176">
        <f t="shared" si="82"/>
        <v>0</v>
      </c>
    </row>
    <row r="243" spans="1:32" ht="15.75" hidden="1" thickBot="1">
      <c r="A243" s="154">
        <v>840106</v>
      </c>
      <c r="B243" s="150">
        <v>1</v>
      </c>
      <c r="C243" s="151" t="s">
        <v>887</v>
      </c>
      <c r="D243" s="152">
        <v>8960</v>
      </c>
      <c r="E243" s="157"/>
      <c r="F243" s="152">
        <v>0</v>
      </c>
      <c r="G243" s="152">
        <v>0</v>
      </c>
      <c r="H243" s="157">
        <v>0</v>
      </c>
      <c r="I243" s="152">
        <v>0</v>
      </c>
      <c r="J243" s="157">
        <v>0</v>
      </c>
      <c r="K243" s="152">
        <v>0</v>
      </c>
      <c r="L243" s="153">
        <v>0</v>
      </c>
      <c r="M243" s="153">
        <v>0</v>
      </c>
      <c r="N243" s="153">
        <v>0</v>
      </c>
      <c r="O243" s="157">
        <v>0</v>
      </c>
      <c r="P243" s="157">
        <v>0</v>
      </c>
      <c r="Q243" s="157">
        <v>0</v>
      </c>
      <c r="R243" s="157">
        <v>0</v>
      </c>
      <c r="S243" s="157">
        <v>0</v>
      </c>
      <c r="T243" s="157">
        <v>0</v>
      </c>
      <c r="U243" s="157">
        <v>8960</v>
      </c>
      <c r="V243" s="157">
        <v>0</v>
      </c>
      <c r="W243" s="157">
        <v>0</v>
      </c>
      <c r="X243" s="152">
        <v>0</v>
      </c>
      <c r="Y243" s="157">
        <v>0</v>
      </c>
      <c r="Z243" s="153">
        <v>0</v>
      </c>
      <c r="AA243" s="157">
        <v>0</v>
      </c>
      <c r="AB243" s="157">
        <v>0</v>
      </c>
      <c r="AC243" s="157">
        <v>0</v>
      </c>
      <c r="AD243" s="153">
        <v>0</v>
      </c>
      <c r="AE243" s="176">
        <f t="shared" si="82"/>
        <v>8960</v>
      </c>
      <c r="AF243" s="176">
        <f t="shared" si="82"/>
        <v>0</v>
      </c>
    </row>
    <row r="244" spans="1:32" ht="15.75" hidden="1" thickBot="1">
      <c r="A244" s="154">
        <v>840107</v>
      </c>
      <c r="B244" s="150">
        <v>1</v>
      </c>
      <c r="C244" s="151" t="s">
        <v>888</v>
      </c>
      <c r="D244" s="152">
        <v>767715.44000000006</v>
      </c>
      <c r="E244" s="157"/>
      <c r="F244" s="152">
        <v>332791.31</v>
      </c>
      <c r="G244" s="152">
        <v>51281.664000000004</v>
      </c>
      <c r="H244" s="157">
        <v>43483.32</v>
      </c>
      <c r="I244" s="152">
        <v>413189.73149999999</v>
      </c>
      <c r="J244" s="157">
        <v>0</v>
      </c>
      <c r="K244" s="152">
        <v>77579.040000000008</v>
      </c>
      <c r="L244" s="153">
        <v>0</v>
      </c>
      <c r="M244" s="153">
        <v>6720</v>
      </c>
      <c r="N244" s="153">
        <v>21741.690000000002</v>
      </c>
      <c r="O244" s="157">
        <v>43581.667499999996</v>
      </c>
      <c r="P244" s="157">
        <v>0</v>
      </c>
      <c r="Q244" s="157">
        <v>0</v>
      </c>
      <c r="R244" s="157">
        <v>14421.120000000003</v>
      </c>
      <c r="S244" s="157">
        <v>17640</v>
      </c>
      <c r="T244" s="157">
        <v>22825.600000000006</v>
      </c>
      <c r="U244" s="157">
        <v>21741.6675</v>
      </c>
      <c r="V244" s="157">
        <v>5890.5299999999988</v>
      </c>
      <c r="W244" s="157">
        <v>0</v>
      </c>
      <c r="X244" s="152">
        <v>6631.5199999999822</v>
      </c>
      <c r="Y244" s="157">
        <v>0</v>
      </c>
      <c r="Z244" s="153">
        <v>4468.8000000000029</v>
      </c>
      <c r="AA244" s="157">
        <v>0</v>
      </c>
      <c r="AB244" s="157">
        <v>0</v>
      </c>
      <c r="AC244" s="157">
        <v>21741.6675</v>
      </c>
      <c r="AD244" s="153">
        <v>1.4551915228366852E-11</v>
      </c>
      <c r="AE244" s="176">
        <f t="shared" si="82"/>
        <v>653475.43799999997</v>
      </c>
      <c r="AF244" s="176">
        <f t="shared" si="82"/>
        <v>119462.58000000002</v>
      </c>
    </row>
    <row r="245" spans="1:32" ht="15.75" hidden="1" thickBot="1">
      <c r="A245" s="145">
        <v>8402</v>
      </c>
      <c r="B245" s="146">
        <v>1</v>
      </c>
      <c r="C245" s="147" t="s">
        <v>889</v>
      </c>
      <c r="D245" s="148">
        <f>D246</f>
        <v>419051.36</v>
      </c>
      <c r="E245" s="148"/>
      <c r="F245" s="148">
        <f t="shared" ref="F245:AF245" si="83">F246</f>
        <v>267725.68</v>
      </c>
      <c r="G245" s="148">
        <f t="shared" si="83"/>
        <v>0</v>
      </c>
      <c r="H245" s="148">
        <f t="shared" si="83"/>
        <v>0</v>
      </c>
      <c r="I245" s="148">
        <f t="shared" si="83"/>
        <v>0</v>
      </c>
      <c r="J245" s="148">
        <f t="shared" si="83"/>
        <v>0</v>
      </c>
      <c r="K245" s="148">
        <f t="shared" si="83"/>
        <v>0</v>
      </c>
      <c r="L245" s="148">
        <f t="shared" si="83"/>
        <v>0</v>
      </c>
      <c r="M245" s="148">
        <f t="shared" si="83"/>
        <v>0</v>
      </c>
      <c r="N245" s="148">
        <f t="shared" si="83"/>
        <v>0</v>
      </c>
      <c r="O245" s="148">
        <f t="shared" si="83"/>
        <v>349051.36000000004</v>
      </c>
      <c r="P245" s="148">
        <v>0</v>
      </c>
      <c r="Q245" s="148">
        <f t="shared" si="83"/>
        <v>22400</v>
      </c>
      <c r="R245" s="148">
        <f t="shared" si="83"/>
        <v>0</v>
      </c>
      <c r="S245" s="148">
        <f t="shared" si="83"/>
        <v>0</v>
      </c>
      <c r="T245" s="148">
        <v>0</v>
      </c>
      <c r="U245" s="148">
        <f t="shared" si="83"/>
        <v>0</v>
      </c>
      <c r="V245" s="148">
        <f t="shared" si="83"/>
        <v>0</v>
      </c>
      <c r="W245" s="148">
        <f t="shared" si="83"/>
        <v>0</v>
      </c>
      <c r="X245" s="148">
        <f t="shared" si="83"/>
        <v>0</v>
      </c>
      <c r="Y245" s="148">
        <f t="shared" si="83"/>
        <v>0</v>
      </c>
      <c r="Z245" s="148">
        <f t="shared" si="83"/>
        <v>0</v>
      </c>
      <c r="AA245" s="148">
        <f t="shared" si="83"/>
        <v>0</v>
      </c>
      <c r="AB245" s="148">
        <v>0</v>
      </c>
      <c r="AC245" s="148">
        <f t="shared" si="83"/>
        <v>0</v>
      </c>
      <c r="AD245" s="148">
        <f t="shared" si="83"/>
        <v>0</v>
      </c>
      <c r="AE245" s="148">
        <f t="shared" si="83"/>
        <v>371451.36000000004</v>
      </c>
      <c r="AF245" s="148">
        <f t="shared" si="83"/>
        <v>0</v>
      </c>
    </row>
    <row r="246" spans="1:32" ht="15.75" hidden="1" thickBot="1">
      <c r="A246" s="154">
        <v>840203</v>
      </c>
      <c r="B246" s="155">
        <v>1</v>
      </c>
      <c r="C246" s="151" t="s">
        <v>890</v>
      </c>
      <c r="D246" s="152">
        <v>419051.36</v>
      </c>
      <c r="E246" s="157"/>
      <c r="F246" s="152">
        <v>267725.68</v>
      </c>
      <c r="G246" s="152">
        <v>0</v>
      </c>
      <c r="H246" s="157">
        <v>0</v>
      </c>
      <c r="I246" s="152">
        <v>0</v>
      </c>
      <c r="J246" s="157">
        <v>0</v>
      </c>
      <c r="K246" s="152">
        <v>0</v>
      </c>
      <c r="L246" s="153">
        <v>0</v>
      </c>
      <c r="M246" s="153">
        <v>0</v>
      </c>
      <c r="N246" s="153">
        <v>0</v>
      </c>
      <c r="O246" s="157">
        <v>349051.36000000004</v>
      </c>
      <c r="P246" s="157">
        <v>0</v>
      </c>
      <c r="Q246" s="157">
        <v>22400</v>
      </c>
      <c r="R246" s="157">
        <v>0</v>
      </c>
      <c r="S246" s="157">
        <v>0</v>
      </c>
      <c r="T246" s="157">
        <v>0</v>
      </c>
      <c r="U246" s="157">
        <v>0</v>
      </c>
      <c r="V246" s="157">
        <v>0</v>
      </c>
      <c r="W246" s="157">
        <v>0</v>
      </c>
      <c r="X246" s="152">
        <v>0</v>
      </c>
      <c r="Y246" s="157">
        <v>0</v>
      </c>
      <c r="Z246" s="153">
        <v>0</v>
      </c>
      <c r="AA246" s="157"/>
      <c r="AB246" s="157">
        <v>0</v>
      </c>
      <c r="AC246" s="157">
        <v>0</v>
      </c>
      <c r="AD246" s="153">
        <v>0</v>
      </c>
      <c r="AE246" s="176">
        <f>G246+I246+K246+M246+O246+Q246+S246+U246+W246+Y246+AA246+AC246</f>
        <v>371451.36000000004</v>
      </c>
      <c r="AF246" s="176">
        <f>H246+J246+L246+N246+P246+R246+T246+V246+X246+Z246+AB246+AD246</f>
        <v>0</v>
      </c>
    </row>
    <row r="247" spans="1:32" ht="15.75" hidden="1" thickBot="1">
      <c r="A247" s="145">
        <v>8404</v>
      </c>
      <c r="B247" s="146">
        <v>1</v>
      </c>
      <c r="C247" s="147" t="s">
        <v>891</v>
      </c>
      <c r="D247" s="148">
        <f>D248</f>
        <v>0</v>
      </c>
      <c r="E247" s="148"/>
      <c r="F247" s="148">
        <f t="shared" ref="F247:AF247" si="84">F248</f>
        <v>0</v>
      </c>
      <c r="G247" s="148">
        <f t="shared" si="84"/>
        <v>0</v>
      </c>
      <c r="H247" s="148">
        <f t="shared" si="84"/>
        <v>0</v>
      </c>
      <c r="I247" s="148">
        <f t="shared" si="84"/>
        <v>0</v>
      </c>
      <c r="J247" s="148">
        <f t="shared" si="84"/>
        <v>0</v>
      </c>
      <c r="K247" s="148">
        <f t="shared" si="84"/>
        <v>0</v>
      </c>
      <c r="L247" s="148">
        <f t="shared" si="84"/>
        <v>0</v>
      </c>
      <c r="M247" s="148">
        <f t="shared" si="84"/>
        <v>0</v>
      </c>
      <c r="N247" s="148">
        <v>0</v>
      </c>
      <c r="O247" s="148">
        <f t="shared" si="84"/>
        <v>0</v>
      </c>
      <c r="P247" s="148">
        <v>0</v>
      </c>
      <c r="Q247" s="148">
        <f t="shared" si="84"/>
        <v>0</v>
      </c>
      <c r="R247" s="148">
        <v>0</v>
      </c>
      <c r="S247" s="148">
        <f t="shared" si="84"/>
        <v>0</v>
      </c>
      <c r="T247" s="148">
        <v>0</v>
      </c>
      <c r="U247" s="148">
        <f t="shared" si="84"/>
        <v>0</v>
      </c>
      <c r="V247" s="148">
        <v>0</v>
      </c>
      <c r="W247" s="148">
        <f t="shared" si="84"/>
        <v>0</v>
      </c>
      <c r="X247" s="148">
        <f t="shared" si="84"/>
        <v>0</v>
      </c>
      <c r="Y247" s="148">
        <f t="shared" si="84"/>
        <v>0</v>
      </c>
      <c r="Z247" s="148">
        <f t="shared" si="84"/>
        <v>0</v>
      </c>
      <c r="AA247" s="148">
        <f t="shared" si="84"/>
        <v>0</v>
      </c>
      <c r="AB247" s="148">
        <v>0</v>
      </c>
      <c r="AC247" s="148">
        <f t="shared" si="84"/>
        <v>0</v>
      </c>
      <c r="AD247" s="148">
        <f t="shared" si="84"/>
        <v>0</v>
      </c>
      <c r="AE247" s="148">
        <f t="shared" si="84"/>
        <v>0</v>
      </c>
      <c r="AF247" s="148">
        <f t="shared" si="84"/>
        <v>0</v>
      </c>
    </row>
    <row r="248" spans="1:32" ht="15.75" hidden="1" thickBot="1">
      <c r="A248" s="154">
        <v>840401</v>
      </c>
      <c r="B248" s="155">
        <v>1</v>
      </c>
      <c r="C248" s="151" t="s">
        <v>892</v>
      </c>
      <c r="D248" s="152">
        <v>0</v>
      </c>
      <c r="E248" s="157"/>
      <c r="F248" s="152">
        <v>0</v>
      </c>
      <c r="G248" s="152">
        <v>0</v>
      </c>
      <c r="H248" s="157">
        <v>0</v>
      </c>
      <c r="I248" s="152">
        <v>0</v>
      </c>
      <c r="J248" s="157">
        <v>0</v>
      </c>
      <c r="K248" s="152">
        <v>0</v>
      </c>
      <c r="L248" s="153">
        <v>0</v>
      </c>
      <c r="M248" s="153">
        <v>0</v>
      </c>
      <c r="N248" s="153">
        <v>0</v>
      </c>
      <c r="O248" s="157">
        <v>0</v>
      </c>
      <c r="P248" s="157">
        <v>0</v>
      </c>
      <c r="Q248" s="157">
        <v>0</v>
      </c>
      <c r="R248" s="157">
        <v>0</v>
      </c>
      <c r="S248" s="157">
        <v>0</v>
      </c>
      <c r="T248" s="157">
        <v>0</v>
      </c>
      <c r="U248" s="157">
        <v>0</v>
      </c>
      <c r="V248" s="157">
        <v>0</v>
      </c>
      <c r="W248" s="157">
        <v>0</v>
      </c>
      <c r="X248" s="152">
        <v>0</v>
      </c>
      <c r="Y248" s="157">
        <v>0</v>
      </c>
      <c r="Z248" s="153">
        <v>0</v>
      </c>
      <c r="AA248" s="157">
        <v>0</v>
      </c>
      <c r="AB248" s="157">
        <v>0</v>
      </c>
      <c r="AC248" s="157">
        <v>0</v>
      </c>
      <c r="AD248" s="153">
        <v>0</v>
      </c>
      <c r="AE248" s="176">
        <f>G248+I248+K248+M248+O248+Q248+S248+U248+W248+Y248+AA248+AC248</f>
        <v>0</v>
      </c>
      <c r="AF248" s="176">
        <f>H248+J248+L248+N248+P248+R248+T248+V248+X248+Z248+AB248+AD248</f>
        <v>0</v>
      </c>
    </row>
    <row r="249" spans="1:32" ht="15.75" hidden="1" thickBot="1">
      <c r="A249" s="141" t="s">
        <v>893</v>
      </c>
      <c r="B249" s="142">
        <v>1</v>
      </c>
      <c r="C249" s="143" t="s">
        <v>894</v>
      </c>
      <c r="D249" s="144">
        <f>D250+D252</f>
        <v>0</v>
      </c>
      <c r="E249" s="144"/>
      <c r="F249" s="144">
        <f t="shared" ref="F249:AF249" si="85">F250+F252</f>
        <v>0</v>
      </c>
      <c r="G249" s="144">
        <f t="shared" si="85"/>
        <v>0</v>
      </c>
      <c r="H249" s="144">
        <f t="shared" si="85"/>
        <v>0</v>
      </c>
      <c r="I249" s="144">
        <f t="shared" si="85"/>
        <v>0</v>
      </c>
      <c r="J249" s="144">
        <f t="shared" si="85"/>
        <v>0</v>
      </c>
      <c r="K249" s="144">
        <f t="shared" si="85"/>
        <v>0</v>
      </c>
      <c r="L249" s="144">
        <f t="shared" si="85"/>
        <v>0</v>
      </c>
      <c r="M249" s="144">
        <f t="shared" si="85"/>
        <v>0</v>
      </c>
      <c r="N249" s="144">
        <f t="shared" si="85"/>
        <v>0</v>
      </c>
      <c r="O249" s="144">
        <f t="shared" si="85"/>
        <v>0</v>
      </c>
      <c r="P249" s="144">
        <v>0</v>
      </c>
      <c r="Q249" s="144">
        <f t="shared" si="85"/>
        <v>0</v>
      </c>
      <c r="R249" s="144">
        <v>0</v>
      </c>
      <c r="S249" s="144">
        <f t="shared" si="85"/>
        <v>0</v>
      </c>
      <c r="T249" s="144">
        <v>0</v>
      </c>
      <c r="U249" s="144">
        <f t="shared" si="85"/>
        <v>0</v>
      </c>
      <c r="V249" s="144">
        <f t="shared" si="85"/>
        <v>0</v>
      </c>
      <c r="W249" s="144">
        <f t="shared" si="85"/>
        <v>0</v>
      </c>
      <c r="X249" s="144">
        <f t="shared" si="85"/>
        <v>0</v>
      </c>
      <c r="Y249" s="144">
        <f t="shared" si="85"/>
        <v>0</v>
      </c>
      <c r="Z249" s="144">
        <f t="shared" si="85"/>
        <v>0</v>
      </c>
      <c r="AA249" s="144">
        <f t="shared" si="85"/>
        <v>0</v>
      </c>
      <c r="AB249" s="144">
        <v>0</v>
      </c>
      <c r="AC249" s="144">
        <f t="shared" si="85"/>
        <v>0</v>
      </c>
      <c r="AD249" s="144">
        <f t="shared" si="85"/>
        <v>0</v>
      </c>
      <c r="AE249" s="144">
        <f t="shared" si="85"/>
        <v>0</v>
      </c>
      <c r="AF249" s="144">
        <f t="shared" si="85"/>
        <v>0</v>
      </c>
    </row>
    <row r="250" spans="1:32" ht="15.75" hidden="1" thickBot="1">
      <c r="A250" s="145">
        <v>8701</v>
      </c>
      <c r="B250" s="146">
        <v>1</v>
      </c>
      <c r="C250" s="147" t="s">
        <v>895</v>
      </c>
      <c r="D250" s="148">
        <f>D251</f>
        <v>0</v>
      </c>
      <c r="E250" s="148"/>
      <c r="F250" s="148">
        <f t="shared" ref="F250:AF250" si="86">F251</f>
        <v>0</v>
      </c>
      <c r="G250" s="148">
        <f t="shared" si="86"/>
        <v>0</v>
      </c>
      <c r="H250" s="148">
        <f t="shared" si="86"/>
        <v>0</v>
      </c>
      <c r="I250" s="148">
        <f t="shared" si="86"/>
        <v>0</v>
      </c>
      <c r="J250" s="148">
        <f t="shared" si="86"/>
        <v>0</v>
      </c>
      <c r="K250" s="148">
        <f t="shared" si="86"/>
        <v>0</v>
      </c>
      <c r="L250" s="148">
        <f t="shared" si="86"/>
        <v>0</v>
      </c>
      <c r="M250" s="148">
        <f t="shared" si="86"/>
        <v>0</v>
      </c>
      <c r="N250" s="148">
        <f t="shared" si="86"/>
        <v>0</v>
      </c>
      <c r="O250" s="148">
        <f t="shared" si="86"/>
        <v>0</v>
      </c>
      <c r="P250" s="148">
        <v>0</v>
      </c>
      <c r="Q250" s="148">
        <f t="shared" si="86"/>
        <v>0</v>
      </c>
      <c r="R250" s="148">
        <v>0</v>
      </c>
      <c r="S250" s="148">
        <f t="shared" si="86"/>
        <v>0</v>
      </c>
      <c r="T250" s="148">
        <v>0</v>
      </c>
      <c r="U250" s="148">
        <f t="shared" si="86"/>
        <v>0</v>
      </c>
      <c r="V250" s="148">
        <f t="shared" si="86"/>
        <v>0</v>
      </c>
      <c r="W250" s="148">
        <f t="shared" si="86"/>
        <v>0</v>
      </c>
      <c r="X250" s="148">
        <f t="shared" si="86"/>
        <v>0</v>
      </c>
      <c r="Y250" s="148">
        <f t="shared" si="86"/>
        <v>0</v>
      </c>
      <c r="Z250" s="148">
        <f t="shared" si="86"/>
        <v>0</v>
      </c>
      <c r="AA250" s="148">
        <f t="shared" si="86"/>
        <v>0</v>
      </c>
      <c r="AB250" s="148">
        <v>0</v>
      </c>
      <c r="AC250" s="148">
        <f t="shared" si="86"/>
        <v>0</v>
      </c>
      <c r="AD250" s="148">
        <f t="shared" si="86"/>
        <v>0</v>
      </c>
      <c r="AE250" s="148">
        <f t="shared" si="86"/>
        <v>0</v>
      </c>
      <c r="AF250" s="148">
        <f t="shared" si="86"/>
        <v>0</v>
      </c>
    </row>
    <row r="251" spans="1:32" ht="15.75" hidden="1" thickBot="1">
      <c r="A251" s="180">
        <v>870103</v>
      </c>
      <c r="B251" s="181">
        <v>1</v>
      </c>
      <c r="C251" s="182" t="s">
        <v>896</v>
      </c>
      <c r="D251" s="152">
        <v>0</v>
      </c>
      <c r="E251" s="183"/>
      <c r="F251" s="152">
        <v>0</v>
      </c>
      <c r="G251" s="174">
        <v>0</v>
      </c>
      <c r="H251" s="184">
        <v>0</v>
      </c>
      <c r="I251" s="183">
        <v>0</v>
      </c>
      <c r="J251" s="178">
        <v>0</v>
      </c>
      <c r="K251" s="183">
        <v>0</v>
      </c>
      <c r="L251" s="183">
        <v>0</v>
      </c>
      <c r="M251" s="183">
        <v>0</v>
      </c>
      <c r="N251" s="153">
        <v>0</v>
      </c>
      <c r="O251" s="184">
        <v>0</v>
      </c>
      <c r="P251" s="184">
        <v>0</v>
      </c>
      <c r="Q251" s="184">
        <v>0</v>
      </c>
      <c r="R251" s="184">
        <v>0</v>
      </c>
      <c r="S251" s="183">
        <v>0</v>
      </c>
      <c r="T251" s="183">
        <v>0</v>
      </c>
      <c r="U251" s="183">
        <v>0</v>
      </c>
      <c r="V251" s="183">
        <v>0</v>
      </c>
      <c r="W251" s="183">
        <v>0</v>
      </c>
      <c r="X251" s="152">
        <v>0</v>
      </c>
      <c r="Y251" s="184">
        <v>0</v>
      </c>
      <c r="Z251" s="153">
        <v>0</v>
      </c>
      <c r="AA251" s="184">
        <v>0</v>
      </c>
      <c r="AB251" s="184">
        <v>0</v>
      </c>
      <c r="AC251" s="184">
        <v>0</v>
      </c>
      <c r="AD251" s="153">
        <v>0</v>
      </c>
      <c r="AE251" s="183">
        <f>G251+I251+K251+M251+O251+Q251+S251+U251+W251+Y251+AA251+AC251</f>
        <v>0</v>
      </c>
      <c r="AF251" s="183">
        <f>H251+J251+L251+N251+P251+R251+T251+V251+X251+Z251+AB251+AD251</f>
        <v>0</v>
      </c>
    </row>
    <row r="252" spans="1:32" ht="15.75" hidden="1" thickBot="1">
      <c r="A252" s="145">
        <v>8703</v>
      </c>
      <c r="B252" s="146">
        <v>1</v>
      </c>
      <c r="C252" s="147" t="s">
        <v>895</v>
      </c>
      <c r="D252" s="148">
        <f>D253</f>
        <v>0</v>
      </c>
      <c r="E252" s="148"/>
      <c r="F252" s="148">
        <f t="shared" ref="F252:AF252" si="87">F253</f>
        <v>0</v>
      </c>
      <c r="G252" s="148">
        <f t="shared" si="87"/>
        <v>0</v>
      </c>
      <c r="H252" s="148">
        <f t="shared" si="87"/>
        <v>0</v>
      </c>
      <c r="I252" s="148">
        <f t="shared" si="87"/>
        <v>0</v>
      </c>
      <c r="J252" s="148">
        <f t="shared" si="87"/>
        <v>0</v>
      </c>
      <c r="K252" s="148">
        <f t="shared" si="87"/>
        <v>0</v>
      </c>
      <c r="L252" s="148">
        <f t="shared" si="87"/>
        <v>0</v>
      </c>
      <c r="M252" s="148">
        <f t="shared" si="87"/>
        <v>0</v>
      </c>
      <c r="N252" s="148">
        <f t="shared" si="87"/>
        <v>0</v>
      </c>
      <c r="O252" s="148">
        <f t="shared" si="87"/>
        <v>0</v>
      </c>
      <c r="P252" s="148">
        <v>0</v>
      </c>
      <c r="Q252" s="148">
        <f t="shared" si="87"/>
        <v>0</v>
      </c>
      <c r="R252" s="148">
        <v>0</v>
      </c>
      <c r="S252" s="148">
        <f t="shared" si="87"/>
        <v>0</v>
      </c>
      <c r="T252" s="148">
        <v>0</v>
      </c>
      <c r="U252" s="148">
        <f t="shared" si="87"/>
        <v>0</v>
      </c>
      <c r="V252" s="148">
        <f t="shared" si="87"/>
        <v>0</v>
      </c>
      <c r="W252" s="148">
        <f t="shared" si="87"/>
        <v>0</v>
      </c>
      <c r="X252" s="148">
        <f t="shared" si="87"/>
        <v>0</v>
      </c>
      <c r="Y252" s="148">
        <f t="shared" si="87"/>
        <v>0</v>
      </c>
      <c r="Z252" s="148">
        <f t="shared" si="87"/>
        <v>0</v>
      </c>
      <c r="AA252" s="148">
        <f t="shared" si="87"/>
        <v>0</v>
      </c>
      <c r="AB252" s="148">
        <v>0</v>
      </c>
      <c r="AC252" s="148">
        <f t="shared" si="87"/>
        <v>0</v>
      </c>
      <c r="AD252" s="148">
        <f t="shared" si="87"/>
        <v>0</v>
      </c>
      <c r="AE252" s="148">
        <f t="shared" si="87"/>
        <v>0</v>
      </c>
      <c r="AF252" s="148">
        <f t="shared" si="87"/>
        <v>0</v>
      </c>
    </row>
    <row r="253" spans="1:32" ht="15.75" hidden="1" thickBot="1">
      <c r="A253" s="180">
        <v>870306</v>
      </c>
      <c r="B253" s="181">
        <v>2</v>
      </c>
      <c r="C253" s="182" t="s">
        <v>897</v>
      </c>
      <c r="D253" s="152">
        <v>0</v>
      </c>
      <c r="E253" s="183"/>
      <c r="F253" s="152">
        <v>0</v>
      </c>
      <c r="G253" s="174">
        <v>0</v>
      </c>
      <c r="H253" s="184">
        <v>0</v>
      </c>
      <c r="I253" s="174">
        <v>0</v>
      </c>
      <c r="J253" s="178">
        <v>0</v>
      </c>
      <c r="K253" s="174">
        <v>0</v>
      </c>
      <c r="L253" s="153">
        <v>0</v>
      </c>
      <c r="M253" s="153">
        <v>0</v>
      </c>
      <c r="N253" s="153">
        <v>0</v>
      </c>
      <c r="O253" s="184">
        <v>0</v>
      </c>
      <c r="P253" s="184">
        <v>0</v>
      </c>
      <c r="Q253" s="184">
        <v>0</v>
      </c>
      <c r="R253" s="184">
        <v>0</v>
      </c>
      <c r="S253" s="183">
        <v>0</v>
      </c>
      <c r="T253" s="183">
        <v>0</v>
      </c>
      <c r="U253" s="183">
        <v>0</v>
      </c>
      <c r="V253" s="183">
        <v>0</v>
      </c>
      <c r="W253" s="183">
        <v>0</v>
      </c>
      <c r="X253" s="152">
        <v>0</v>
      </c>
      <c r="Y253" s="184">
        <v>0</v>
      </c>
      <c r="Z253" s="153">
        <v>0</v>
      </c>
      <c r="AA253" s="184"/>
      <c r="AB253" s="184">
        <v>0</v>
      </c>
      <c r="AC253" s="184">
        <v>0</v>
      </c>
      <c r="AD253" s="153">
        <v>0</v>
      </c>
      <c r="AE253" s="183">
        <f>G253+I253+K253+M253+O253+Q253+S253+U253+W253+Y253+AA253+AC253</f>
        <v>0</v>
      </c>
      <c r="AF253" s="183">
        <f>H253+J253+L253+N253+P253+R253+T253+V253+X253+Z253+AB253+AD253</f>
        <v>0</v>
      </c>
    </row>
    <row r="254" spans="1:32" ht="15.75" hidden="1" thickBot="1">
      <c r="A254" s="141" t="s">
        <v>898</v>
      </c>
      <c r="B254" s="142">
        <v>2</v>
      </c>
      <c r="C254" s="143" t="s">
        <v>899</v>
      </c>
      <c r="D254" s="144">
        <f>D255</f>
        <v>0</v>
      </c>
      <c r="E254" s="144"/>
      <c r="F254" s="144">
        <f t="shared" ref="F254:AF255" si="88">F255</f>
        <v>0</v>
      </c>
      <c r="G254" s="144">
        <f t="shared" si="88"/>
        <v>0</v>
      </c>
      <c r="H254" s="144">
        <f t="shared" si="88"/>
        <v>0</v>
      </c>
      <c r="I254" s="144">
        <f t="shared" si="88"/>
        <v>0</v>
      </c>
      <c r="J254" s="144">
        <f t="shared" si="88"/>
        <v>0</v>
      </c>
      <c r="K254" s="144">
        <f t="shared" si="88"/>
        <v>0</v>
      </c>
      <c r="L254" s="144">
        <f t="shared" si="88"/>
        <v>0</v>
      </c>
      <c r="M254" s="144">
        <f t="shared" si="88"/>
        <v>0</v>
      </c>
      <c r="N254" s="144">
        <v>0</v>
      </c>
      <c r="O254" s="144">
        <f t="shared" si="88"/>
        <v>0</v>
      </c>
      <c r="P254" s="144">
        <v>0</v>
      </c>
      <c r="Q254" s="144">
        <f t="shared" si="88"/>
        <v>0</v>
      </c>
      <c r="R254" s="144">
        <v>0</v>
      </c>
      <c r="S254" s="144">
        <f t="shared" si="88"/>
        <v>0</v>
      </c>
      <c r="T254" s="144">
        <v>0</v>
      </c>
      <c r="U254" s="144">
        <f t="shared" si="88"/>
        <v>0</v>
      </c>
      <c r="V254" s="144">
        <f t="shared" si="88"/>
        <v>0</v>
      </c>
      <c r="W254" s="144">
        <f t="shared" si="88"/>
        <v>0</v>
      </c>
      <c r="X254" s="144">
        <f t="shared" si="88"/>
        <v>0</v>
      </c>
      <c r="Y254" s="144">
        <f t="shared" si="88"/>
        <v>0</v>
      </c>
      <c r="Z254" s="144">
        <f t="shared" si="88"/>
        <v>0</v>
      </c>
      <c r="AA254" s="144">
        <f t="shared" si="88"/>
        <v>0</v>
      </c>
      <c r="AB254" s="144">
        <v>0</v>
      </c>
      <c r="AC254" s="144">
        <f t="shared" si="88"/>
        <v>0</v>
      </c>
      <c r="AD254" s="144">
        <f t="shared" si="88"/>
        <v>0</v>
      </c>
      <c r="AE254" s="144">
        <f t="shared" si="88"/>
        <v>0</v>
      </c>
      <c r="AF254" s="144">
        <f t="shared" si="88"/>
        <v>0</v>
      </c>
    </row>
    <row r="255" spans="1:32" ht="15.75" hidden="1" thickBot="1">
      <c r="A255" s="185">
        <v>8801</v>
      </c>
      <c r="B255" s="181">
        <v>2</v>
      </c>
      <c r="C255" s="186" t="s">
        <v>900</v>
      </c>
      <c r="D255" s="152">
        <v>0</v>
      </c>
      <c r="E255" s="183"/>
      <c r="F255" s="152">
        <v>0</v>
      </c>
      <c r="G255" s="183">
        <f t="shared" si="88"/>
        <v>0</v>
      </c>
      <c r="H255" s="183">
        <f t="shared" si="88"/>
        <v>0</v>
      </c>
      <c r="I255" s="183">
        <f t="shared" si="88"/>
        <v>0</v>
      </c>
      <c r="J255" s="183">
        <f t="shared" si="88"/>
        <v>0</v>
      </c>
      <c r="K255" s="183">
        <f t="shared" si="88"/>
        <v>0</v>
      </c>
      <c r="L255" s="183">
        <f t="shared" si="88"/>
        <v>0</v>
      </c>
      <c r="M255" s="183">
        <f t="shared" si="88"/>
        <v>0</v>
      </c>
      <c r="N255" s="153">
        <v>0</v>
      </c>
      <c r="O255" s="183">
        <f t="shared" si="88"/>
        <v>0</v>
      </c>
      <c r="P255" s="183">
        <v>0</v>
      </c>
      <c r="Q255" s="183">
        <f>Q256</f>
        <v>0</v>
      </c>
      <c r="R255" s="183">
        <v>0</v>
      </c>
      <c r="S255" s="183">
        <f t="shared" si="88"/>
        <v>0</v>
      </c>
      <c r="T255" s="183">
        <v>0</v>
      </c>
      <c r="U255" s="183">
        <f t="shared" si="88"/>
        <v>0</v>
      </c>
      <c r="V255" s="183">
        <f t="shared" si="88"/>
        <v>0</v>
      </c>
      <c r="W255" s="183">
        <f t="shared" si="88"/>
        <v>0</v>
      </c>
      <c r="X255" s="183">
        <f t="shared" si="88"/>
        <v>0</v>
      </c>
      <c r="Y255" s="183">
        <f t="shared" si="88"/>
        <v>0</v>
      </c>
      <c r="Z255" s="153">
        <v>0</v>
      </c>
      <c r="AA255" s="183">
        <f t="shared" si="88"/>
        <v>0</v>
      </c>
      <c r="AB255" s="183">
        <v>0</v>
      </c>
      <c r="AC255" s="183">
        <f t="shared" si="88"/>
        <v>0</v>
      </c>
      <c r="AD255" s="153">
        <v>0</v>
      </c>
      <c r="AE255" s="183">
        <f t="shared" si="88"/>
        <v>0</v>
      </c>
      <c r="AF255" s="183">
        <f t="shared" si="88"/>
        <v>0</v>
      </c>
    </row>
    <row r="256" spans="1:32" ht="15.75" hidden="1" thickBot="1">
      <c r="A256" s="180">
        <v>880101</v>
      </c>
      <c r="B256" s="181">
        <v>2</v>
      </c>
      <c r="C256" s="182" t="s">
        <v>901</v>
      </c>
      <c r="D256" s="152">
        <v>0</v>
      </c>
      <c r="E256" s="183"/>
      <c r="F256" s="152">
        <v>0</v>
      </c>
      <c r="G256" s="183">
        <v>0</v>
      </c>
      <c r="H256" s="183">
        <v>0</v>
      </c>
      <c r="I256" s="183">
        <v>0</v>
      </c>
      <c r="J256" s="178">
        <v>0</v>
      </c>
      <c r="K256" s="183">
        <v>0</v>
      </c>
      <c r="L256" s="183">
        <v>0</v>
      </c>
      <c r="M256" s="183">
        <v>0</v>
      </c>
      <c r="N256" s="153">
        <v>0</v>
      </c>
      <c r="O256" s="183">
        <v>0</v>
      </c>
      <c r="P256" s="183">
        <v>0</v>
      </c>
      <c r="Q256" s="183">
        <v>0</v>
      </c>
      <c r="R256" s="183">
        <v>0</v>
      </c>
      <c r="S256" s="183">
        <v>0</v>
      </c>
      <c r="T256" s="183">
        <v>0</v>
      </c>
      <c r="U256" s="183">
        <v>0</v>
      </c>
      <c r="V256" s="183">
        <v>0</v>
      </c>
      <c r="W256" s="183">
        <v>0</v>
      </c>
      <c r="X256" s="183">
        <v>0</v>
      </c>
      <c r="Y256" s="183">
        <v>0</v>
      </c>
      <c r="Z256" s="153">
        <v>0</v>
      </c>
      <c r="AA256" s="183">
        <v>0</v>
      </c>
      <c r="AB256" s="183">
        <v>0</v>
      </c>
      <c r="AC256" s="183">
        <v>0</v>
      </c>
      <c r="AD256" s="153">
        <v>0</v>
      </c>
      <c r="AE256" s="183">
        <f>G256+I256+K256+M256+O256+Q256+S256+U256+W256+Y256+AA256+AC256</f>
        <v>0</v>
      </c>
      <c r="AF256" s="183">
        <f>H256+J256+L256+N256+P256+R256+T256+V256+X256+Z256+AB256+AD256</f>
        <v>0</v>
      </c>
    </row>
    <row r="257" spans="1:32" ht="15.75" thickBot="1">
      <c r="A257" s="163" t="s">
        <v>902</v>
      </c>
      <c r="B257" s="164"/>
      <c r="C257" s="165"/>
      <c r="D257" s="139">
        <f>D258+D263+D266</f>
        <v>11653700.559999999</v>
      </c>
      <c r="E257" s="139">
        <f>SUM(E258:E266)</f>
        <v>0</v>
      </c>
      <c r="F257" s="139">
        <f t="shared" ref="F257:AF257" si="89">F258+F263+F266</f>
        <v>28211184.120000001</v>
      </c>
      <c r="G257" s="139">
        <f t="shared" si="89"/>
        <v>212617.11</v>
      </c>
      <c r="H257" s="139">
        <f t="shared" si="89"/>
        <v>212617.11</v>
      </c>
      <c r="I257" s="139">
        <f t="shared" si="89"/>
        <v>1933326.6460538702</v>
      </c>
      <c r="J257" s="139">
        <f t="shared" si="89"/>
        <v>214323.09000000003</v>
      </c>
      <c r="K257" s="139">
        <f t="shared" si="89"/>
        <v>4513190.5960538704</v>
      </c>
      <c r="L257" s="139">
        <f t="shared" si="89"/>
        <v>220482.85000000003</v>
      </c>
      <c r="M257" s="139">
        <f t="shared" si="89"/>
        <v>1936609.95605387</v>
      </c>
      <c r="N257" s="139">
        <f t="shared" si="89"/>
        <v>217606.39999999991</v>
      </c>
      <c r="O257" s="139">
        <f t="shared" si="89"/>
        <v>220722.41</v>
      </c>
      <c r="P257" s="139">
        <f t="shared" si="89"/>
        <v>220722.41000000021</v>
      </c>
      <c r="Q257" s="139">
        <f t="shared" si="89"/>
        <v>221052.24</v>
      </c>
      <c r="R257" s="139">
        <f t="shared" si="89"/>
        <v>221052.23999999993</v>
      </c>
      <c r="S257" s="139">
        <f t="shared" si="89"/>
        <v>224085.27</v>
      </c>
      <c r="T257" s="139">
        <v>224085.27</v>
      </c>
      <c r="U257" s="139">
        <f t="shared" si="89"/>
        <v>224550.85</v>
      </c>
      <c r="V257" s="139">
        <f t="shared" si="89"/>
        <v>2062279.6100000008</v>
      </c>
      <c r="W257" s="139">
        <f t="shared" si="89"/>
        <v>1475609.47</v>
      </c>
      <c r="X257" s="139">
        <f t="shared" si="89"/>
        <v>2884041.399999999</v>
      </c>
      <c r="Y257" s="139">
        <f t="shared" si="89"/>
        <v>229256.36</v>
      </c>
      <c r="Z257" s="139">
        <f t="shared" si="89"/>
        <v>0</v>
      </c>
      <c r="AA257" s="139">
        <f t="shared" si="89"/>
        <v>229929.58</v>
      </c>
      <c r="AB257" s="139">
        <v>459185.92000000086</v>
      </c>
      <c r="AC257" s="139">
        <f t="shared" si="89"/>
        <v>232750.07</v>
      </c>
      <c r="AD257" s="139">
        <f t="shared" si="89"/>
        <v>9.3132257461547852E-10</v>
      </c>
      <c r="AE257" s="139">
        <f t="shared" si="89"/>
        <v>11653700.558161611</v>
      </c>
      <c r="AF257" s="139">
        <f t="shared" si="89"/>
        <v>6936396.3000000017</v>
      </c>
    </row>
    <row r="258" spans="1:32" hidden="1">
      <c r="A258" s="141" t="s">
        <v>903</v>
      </c>
      <c r="B258" s="142">
        <v>1</v>
      </c>
      <c r="C258" s="143" t="s">
        <v>904</v>
      </c>
      <c r="D258" s="144">
        <f>D259+D261</f>
        <v>6496689.8899999997</v>
      </c>
      <c r="E258" s="144"/>
      <c r="F258" s="144">
        <f t="shared" ref="F258:AF259" si="90">F259+F261</f>
        <v>7174391.75</v>
      </c>
      <c r="G258" s="144">
        <f t="shared" si="90"/>
        <v>212617.11</v>
      </c>
      <c r="H258" s="144">
        <f t="shared" si="90"/>
        <v>212617.11</v>
      </c>
      <c r="I258" s="144">
        <f t="shared" si="90"/>
        <v>214323.09</v>
      </c>
      <c r="J258" s="144">
        <f t="shared" si="90"/>
        <v>214323.09000000003</v>
      </c>
      <c r="K258" s="144">
        <f t="shared" si="90"/>
        <v>2794187.04</v>
      </c>
      <c r="L258" s="144">
        <f t="shared" si="90"/>
        <v>220482.85000000003</v>
      </c>
      <c r="M258" s="144">
        <f t="shared" si="90"/>
        <v>217606.39999999999</v>
      </c>
      <c r="N258" s="144">
        <f t="shared" si="90"/>
        <v>217606.39999999991</v>
      </c>
      <c r="O258" s="144">
        <f t="shared" si="90"/>
        <v>220722.41</v>
      </c>
      <c r="P258" s="144">
        <f t="shared" si="90"/>
        <v>220722.41000000021</v>
      </c>
      <c r="Q258" s="144">
        <f t="shared" si="90"/>
        <v>221052.24</v>
      </c>
      <c r="R258" s="144">
        <f t="shared" si="90"/>
        <v>221052.23999999993</v>
      </c>
      <c r="S258" s="144">
        <f t="shared" si="90"/>
        <v>224085.27</v>
      </c>
      <c r="T258" s="144">
        <v>224085.27</v>
      </c>
      <c r="U258" s="144">
        <f t="shared" si="90"/>
        <v>224550.85</v>
      </c>
      <c r="V258" s="144">
        <f t="shared" si="90"/>
        <v>2062279.6100000008</v>
      </c>
      <c r="W258" s="144">
        <f t="shared" si="90"/>
        <v>1475609.47</v>
      </c>
      <c r="X258" s="144">
        <f t="shared" si="90"/>
        <v>2884041.399999999</v>
      </c>
      <c r="Y258" s="144">
        <f t="shared" si="90"/>
        <v>229256.36</v>
      </c>
      <c r="Z258" s="144">
        <f t="shared" si="90"/>
        <v>0</v>
      </c>
      <c r="AA258" s="144">
        <f t="shared" si="90"/>
        <v>229929.58</v>
      </c>
      <c r="AB258" s="144">
        <v>459185.92000000086</v>
      </c>
      <c r="AC258" s="144">
        <f t="shared" si="90"/>
        <v>232750.07</v>
      </c>
      <c r="AD258" s="144">
        <f t="shared" si="90"/>
        <v>9.3132257461547852E-10</v>
      </c>
      <c r="AE258" s="144">
        <f t="shared" si="90"/>
        <v>6496689.8900000006</v>
      </c>
      <c r="AF258" s="144">
        <f t="shared" si="90"/>
        <v>6936396.3000000017</v>
      </c>
    </row>
    <row r="259" spans="1:32" hidden="1">
      <c r="A259" s="145">
        <v>9602</v>
      </c>
      <c r="B259" s="146">
        <v>1</v>
      </c>
      <c r="C259" s="147" t="s">
        <v>905</v>
      </c>
      <c r="D259" s="148">
        <f>D260</f>
        <v>6496689.8899999997</v>
      </c>
      <c r="E259" s="148"/>
      <c r="F259" s="148">
        <f t="shared" ref="F259:AF259" si="91">F260</f>
        <v>7174391.75</v>
      </c>
      <c r="G259" s="148">
        <f t="shared" si="91"/>
        <v>212617.11</v>
      </c>
      <c r="H259" s="148">
        <f t="shared" si="91"/>
        <v>212617.11</v>
      </c>
      <c r="I259" s="148">
        <f t="shared" si="91"/>
        <v>214323.09</v>
      </c>
      <c r="J259" s="148">
        <f t="shared" si="91"/>
        <v>214323.09000000003</v>
      </c>
      <c r="K259" s="148">
        <f t="shared" si="91"/>
        <v>2794187.04</v>
      </c>
      <c r="L259" s="148">
        <f t="shared" si="91"/>
        <v>220482.85000000003</v>
      </c>
      <c r="M259" s="148">
        <f t="shared" si="91"/>
        <v>217606.39999999999</v>
      </c>
      <c r="N259" s="148">
        <f t="shared" si="91"/>
        <v>217606.39999999991</v>
      </c>
      <c r="O259" s="148">
        <f t="shared" si="91"/>
        <v>220722.41</v>
      </c>
      <c r="P259" s="148">
        <f t="shared" si="90"/>
        <v>220722.41000000021</v>
      </c>
      <c r="Q259" s="148">
        <f t="shared" si="91"/>
        <v>221052.24</v>
      </c>
      <c r="R259" s="148">
        <v>221052.23999999993</v>
      </c>
      <c r="S259" s="148">
        <f t="shared" si="91"/>
        <v>224085.27</v>
      </c>
      <c r="T259" s="148">
        <v>224085.27</v>
      </c>
      <c r="U259" s="148">
        <f t="shared" si="91"/>
        <v>224550.85</v>
      </c>
      <c r="V259" s="148">
        <f t="shared" si="91"/>
        <v>2062279.6100000008</v>
      </c>
      <c r="W259" s="148">
        <f t="shared" si="91"/>
        <v>1475609.47</v>
      </c>
      <c r="X259" s="148">
        <f t="shared" si="91"/>
        <v>2884041.399999999</v>
      </c>
      <c r="Y259" s="148">
        <f t="shared" si="91"/>
        <v>229256.36</v>
      </c>
      <c r="Z259" s="148">
        <f t="shared" si="91"/>
        <v>0</v>
      </c>
      <c r="AA259" s="148">
        <f t="shared" si="91"/>
        <v>229929.58</v>
      </c>
      <c r="AB259" s="148">
        <v>459185.92000000086</v>
      </c>
      <c r="AC259" s="148">
        <f t="shared" si="91"/>
        <v>232750.07</v>
      </c>
      <c r="AD259" s="148">
        <f t="shared" si="91"/>
        <v>9.3132257461547852E-10</v>
      </c>
      <c r="AE259" s="148">
        <f t="shared" si="91"/>
        <v>6496689.8900000006</v>
      </c>
      <c r="AF259" s="148">
        <f t="shared" si="91"/>
        <v>6936396.3000000017</v>
      </c>
    </row>
    <row r="260" spans="1:32" hidden="1">
      <c r="A260" s="149">
        <v>960201</v>
      </c>
      <c r="B260" s="150">
        <v>1</v>
      </c>
      <c r="C260" s="154" t="s">
        <v>906</v>
      </c>
      <c r="D260" s="152">
        <v>6496689.8899999997</v>
      </c>
      <c r="E260" s="152"/>
      <c r="F260" s="152">
        <v>7174391.75</v>
      </c>
      <c r="G260" s="153">
        <v>212617.11</v>
      </c>
      <c r="H260" s="153">
        <v>212617.11</v>
      </c>
      <c r="I260" s="153">
        <v>214323.09</v>
      </c>
      <c r="J260" s="153">
        <v>214323.09000000003</v>
      </c>
      <c r="K260" s="153">
        <v>2794187.04</v>
      </c>
      <c r="L260" s="153">
        <v>220482.85000000003</v>
      </c>
      <c r="M260" s="153">
        <v>217606.39999999999</v>
      </c>
      <c r="N260" s="153">
        <v>217606.39999999991</v>
      </c>
      <c r="O260" s="153">
        <v>220722.41</v>
      </c>
      <c r="P260" s="153">
        <v>220722.41000000021</v>
      </c>
      <c r="Q260" s="153">
        <v>221052.24</v>
      </c>
      <c r="R260" s="153">
        <v>221052.23999999993</v>
      </c>
      <c r="S260" s="152">
        <v>224085.27</v>
      </c>
      <c r="T260" s="152">
        <v>224085.27</v>
      </c>
      <c r="U260" s="152">
        <v>224550.85</v>
      </c>
      <c r="V260" s="152">
        <v>2062279.6100000008</v>
      </c>
      <c r="W260" s="152">
        <v>1475609.47</v>
      </c>
      <c r="X260" s="152">
        <v>2884041.399999999</v>
      </c>
      <c r="Y260" s="153">
        <v>229256.36</v>
      </c>
      <c r="Z260" s="153">
        <v>0</v>
      </c>
      <c r="AA260" s="153">
        <v>229929.58</v>
      </c>
      <c r="AB260" s="153">
        <v>459185.92000000086</v>
      </c>
      <c r="AC260" s="153">
        <v>232750.07</v>
      </c>
      <c r="AD260" s="153">
        <v>9.3132257461547852E-10</v>
      </c>
      <c r="AE260" s="152">
        <f>G260+I260+K260+M260+O260+Q260+S260+U260+W260+Y260+AA260+AC260</f>
        <v>6496689.8900000006</v>
      </c>
      <c r="AF260" s="152">
        <f>H260+J260+L260+N260+P260+R260+T260+V260+X260+Z260+AB260+AD260</f>
        <v>6936396.3000000017</v>
      </c>
    </row>
    <row r="261" spans="1:32" hidden="1">
      <c r="A261" s="145">
        <v>9603</v>
      </c>
      <c r="B261" s="146">
        <v>2</v>
      </c>
      <c r="C261" s="147" t="s">
        <v>907</v>
      </c>
      <c r="D261" s="148">
        <f>D262</f>
        <v>0</v>
      </c>
      <c r="E261" s="148"/>
      <c r="F261" s="148">
        <f t="shared" ref="F261:AF261" si="92">F262</f>
        <v>0</v>
      </c>
      <c r="G261" s="148">
        <f t="shared" si="92"/>
        <v>0</v>
      </c>
      <c r="H261" s="148">
        <f t="shared" si="92"/>
        <v>0</v>
      </c>
      <c r="I261" s="148">
        <f t="shared" si="92"/>
        <v>0</v>
      </c>
      <c r="J261" s="148">
        <f t="shared" si="92"/>
        <v>0</v>
      </c>
      <c r="K261" s="148">
        <f t="shared" si="92"/>
        <v>0</v>
      </c>
      <c r="L261" s="148">
        <f t="shared" si="92"/>
        <v>0</v>
      </c>
      <c r="M261" s="148">
        <f t="shared" si="92"/>
        <v>0</v>
      </c>
      <c r="N261" s="148">
        <v>0</v>
      </c>
      <c r="O261" s="148">
        <f t="shared" si="92"/>
        <v>0</v>
      </c>
      <c r="P261" s="148">
        <v>0</v>
      </c>
      <c r="Q261" s="148">
        <f t="shared" si="92"/>
        <v>0</v>
      </c>
      <c r="R261" s="148">
        <v>0</v>
      </c>
      <c r="S261" s="148">
        <f t="shared" si="92"/>
        <v>0</v>
      </c>
      <c r="T261" s="148">
        <v>0</v>
      </c>
      <c r="U261" s="148">
        <f t="shared" si="92"/>
        <v>0</v>
      </c>
      <c r="V261" s="148">
        <v>0</v>
      </c>
      <c r="W261" s="148">
        <f t="shared" si="92"/>
        <v>0</v>
      </c>
      <c r="X261" s="148">
        <v>0</v>
      </c>
      <c r="Y261" s="148">
        <f t="shared" si="92"/>
        <v>0</v>
      </c>
      <c r="Z261" s="148">
        <f t="shared" si="92"/>
        <v>0</v>
      </c>
      <c r="AA261" s="148">
        <f t="shared" si="92"/>
        <v>0</v>
      </c>
      <c r="AB261" s="148">
        <v>0</v>
      </c>
      <c r="AC261" s="148">
        <f t="shared" si="92"/>
        <v>0</v>
      </c>
      <c r="AD261" s="148">
        <f t="shared" si="92"/>
        <v>0</v>
      </c>
      <c r="AE261" s="148">
        <f t="shared" si="92"/>
        <v>0</v>
      </c>
      <c r="AF261" s="148">
        <f t="shared" si="92"/>
        <v>0</v>
      </c>
    </row>
    <row r="262" spans="1:32" hidden="1">
      <c r="A262" s="149">
        <v>960302</v>
      </c>
      <c r="B262" s="150">
        <v>2</v>
      </c>
      <c r="C262" s="154" t="s">
        <v>908</v>
      </c>
      <c r="D262" s="152">
        <v>0</v>
      </c>
      <c r="E262" s="152"/>
      <c r="F262" s="152">
        <v>0</v>
      </c>
      <c r="G262" s="153">
        <v>0</v>
      </c>
      <c r="H262" s="153">
        <v>0</v>
      </c>
      <c r="I262" s="153">
        <v>0</v>
      </c>
      <c r="J262" s="153">
        <v>0</v>
      </c>
      <c r="K262" s="153">
        <v>0</v>
      </c>
      <c r="L262" s="153">
        <v>0</v>
      </c>
      <c r="M262" s="153">
        <v>0</v>
      </c>
      <c r="N262" s="153">
        <v>0</v>
      </c>
      <c r="O262" s="153">
        <v>0</v>
      </c>
      <c r="P262" s="153">
        <v>0</v>
      </c>
      <c r="Q262" s="153">
        <v>0</v>
      </c>
      <c r="R262" s="153">
        <v>0</v>
      </c>
      <c r="S262" s="152">
        <v>0</v>
      </c>
      <c r="T262" s="152">
        <v>0</v>
      </c>
      <c r="U262" s="152">
        <v>0</v>
      </c>
      <c r="V262" s="152">
        <v>0</v>
      </c>
      <c r="W262" s="152">
        <v>0</v>
      </c>
      <c r="X262" s="152">
        <v>0</v>
      </c>
      <c r="Y262" s="153">
        <v>0</v>
      </c>
      <c r="Z262" s="153">
        <v>0</v>
      </c>
      <c r="AA262" s="153"/>
      <c r="AB262" s="153">
        <v>0</v>
      </c>
      <c r="AC262" s="153"/>
      <c r="AD262" s="153">
        <v>0</v>
      </c>
      <c r="AE262" s="152">
        <f>G262+I262+K262+M262+O262+Q262+S262+U262+W262+Y262+AA262+AC262</f>
        <v>0</v>
      </c>
      <c r="AF262" s="152">
        <f>H262+J262+L262+N262+P262+R262+T262+V262+X262+Z262+AB262+AD262</f>
        <v>0</v>
      </c>
    </row>
    <row r="263" spans="1:32" hidden="1">
      <c r="A263" s="141" t="s">
        <v>909</v>
      </c>
      <c r="B263" s="142">
        <v>2</v>
      </c>
      <c r="C263" s="143" t="s">
        <v>910</v>
      </c>
      <c r="D263" s="144">
        <f>D264</f>
        <v>5157010.67</v>
      </c>
      <c r="E263" s="144"/>
      <c r="F263" s="144">
        <f t="shared" ref="F263:AF264" si="93">F264</f>
        <v>21036792.370000001</v>
      </c>
      <c r="G263" s="144">
        <f t="shared" si="93"/>
        <v>0</v>
      </c>
      <c r="H263" s="144">
        <f t="shared" si="93"/>
        <v>0</v>
      </c>
      <c r="I263" s="144">
        <f t="shared" si="93"/>
        <v>1719003.5560538701</v>
      </c>
      <c r="J263" s="144">
        <f t="shared" si="93"/>
        <v>0</v>
      </c>
      <c r="K263" s="144">
        <f t="shared" si="93"/>
        <v>1719003.5560538701</v>
      </c>
      <c r="L263" s="144">
        <f t="shared" si="93"/>
        <v>0</v>
      </c>
      <c r="M263" s="144">
        <f t="shared" si="93"/>
        <v>1719003.5560538701</v>
      </c>
      <c r="N263" s="144">
        <f t="shared" si="93"/>
        <v>0</v>
      </c>
      <c r="O263" s="144">
        <f t="shared" si="93"/>
        <v>0</v>
      </c>
      <c r="P263" s="144">
        <v>0</v>
      </c>
      <c r="Q263" s="144">
        <f t="shared" si="93"/>
        <v>0</v>
      </c>
      <c r="R263" s="144">
        <v>0</v>
      </c>
      <c r="S263" s="144">
        <f t="shared" si="93"/>
        <v>0</v>
      </c>
      <c r="T263" s="144">
        <v>0</v>
      </c>
      <c r="U263" s="144">
        <f t="shared" si="93"/>
        <v>0</v>
      </c>
      <c r="V263" s="144">
        <f t="shared" si="93"/>
        <v>0</v>
      </c>
      <c r="W263" s="144">
        <f t="shared" si="93"/>
        <v>0</v>
      </c>
      <c r="X263" s="144">
        <f t="shared" si="93"/>
        <v>0</v>
      </c>
      <c r="Y263" s="144">
        <f t="shared" si="93"/>
        <v>0</v>
      </c>
      <c r="Z263" s="144">
        <f t="shared" si="93"/>
        <v>0</v>
      </c>
      <c r="AA263" s="144">
        <f t="shared" si="93"/>
        <v>0</v>
      </c>
      <c r="AB263" s="144">
        <v>0</v>
      </c>
      <c r="AC263" s="144">
        <f t="shared" si="93"/>
        <v>0</v>
      </c>
      <c r="AD263" s="144">
        <f t="shared" si="93"/>
        <v>0</v>
      </c>
      <c r="AE263" s="144">
        <f t="shared" si="93"/>
        <v>5157010.6681616101</v>
      </c>
      <c r="AF263" s="144">
        <f t="shared" si="93"/>
        <v>0</v>
      </c>
    </row>
    <row r="264" spans="1:32" hidden="1">
      <c r="A264" s="145">
        <v>9701</v>
      </c>
      <c r="B264" s="146">
        <v>1</v>
      </c>
      <c r="C264" s="147" t="s">
        <v>911</v>
      </c>
      <c r="D264" s="148">
        <f>D265</f>
        <v>5157010.67</v>
      </c>
      <c r="E264" s="148"/>
      <c r="F264" s="148">
        <f t="shared" si="93"/>
        <v>21036792.370000001</v>
      </c>
      <c r="G264" s="148">
        <f t="shared" si="93"/>
        <v>0</v>
      </c>
      <c r="H264" s="148">
        <f t="shared" si="93"/>
        <v>0</v>
      </c>
      <c r="I264" s="148">
        <f t="shared" si="93"/>
        <v>1719003.5560538701</v>
      </c>
      <c r="J264" s="148">
        <f t="shared" si="93"/>
        <v>0</v>
      </c>
      <c r="K264" s="148">
        <f t="shared" si="93"/>
        <v>1719003.5560538701</v>
      </c>
      <c r="L264" s="148">
        <f t="shared" si="93"/>
        <v>0</v>
      </c>
      <c r="M264" s="148">
        <f t="shared" si="93"/>
        <v>1719003.5560538701</v>
      </c>
      <c r="N264" s="148">
        <f>N265</f>
        <v>0</v>
      </c>
      <c r="O264" s="148">
        <f t="shared" si="93"/>
        <v>0</v>
      </c>
      <c r="P264" s="148">
        <v>0</v>
      </c>
      <c r="Q264" s="148">
        <f t="shared" si="93"/>
        <v>0</v>
      </c>
      <c r="R264" s="148">
        <v>0</v>
      </c>
      <c r="S264" s="148">
        <f t="shared" si="93"/>
        <v>0</v>
      </c>
      <c r="T264" s="148">
        <v>0</v>
      </c>
      <c r="U264" s="148">
        <f t="shared" si="93"/>
        <v>0</v>
      </c>
      <c r="V264" s="148">
        <v>0</v>
      </c>
      <c r="W264" s="148">
        <f t="shared" si="93"/>
        <v>0</v>
      </c>
      <c r="X264" s="148">
        <f t="shared" si="93"/>
        <v>0</v>
      </c>
      <c r="Y264" s="148">
        <f t="shared" si="93"/>
        <v>0</v>
      </c>
      <c r="Z264" s="148">
        <f t="shared" si="93"/>
        <v>0</v>
      </c>
      <c r="AA264" s="148">
        <f t="shared" si="93"/>
        <v>0</v>
      </c>
      <c r="AB264" s="148">
        <v>0</v>
      </c>
      <c r="AC264" s="148">
        <f t="shared" si="93"/>
        <v>0</v>
      </c>
      <c r="AD264" s="148">
        <f t="shared" si="93"/>
        <v>0</v>
      </c>
      <c r="AE264" s="148">
        <f t="shared" si="93"/>
        <v>5157010.6681616101</v>
      </c>
      <c r="AF264" s="148">
        <f t="shared" si="93"/>
        <v>0</v>
      </c>
    </row>
    <row r="265" spans="1:32" hidden="1">
      <c r="A265" s="154">
        <v>970101</v>
      </c>
      <c r="B265" s="155">
        <v>1</v>
      </c>
      <c r="C265" s="154" t="s">
        <v>912</v>
      </c>
      <c r="D265" s="152">
        <v>5157010.67</v>
      </c>
      <c r="E265" s="157"/>
      <c r="F265" s="152">
        <v>21036792.370000001</v>
      </c>
      <c r="G265" s="153">
        <v>0</v>
      </c>
      <c r="H265" s="178">
        <v>0</v>
      </c>
      <c r="I265" s="153">
        <v>1719003.5560538701</v>
      </c>
      <c r="J265" s="153">
        <v>0</v>
      </c>
      <c r="K265" s="153">
        <v>1719003.5560538701</v>
      </c>
      <c r="L265" s="153">
        <v>0</v>
      </c>
      <c r="M265" s="153">
        <v>1719003.5560538701</v>
      </c>
      <c r="N265" s="153">
        <v>0</v>
      </c>
      <c r="O265" s="178">
        <v>0</v>
      </c>
      <c r="P265" s="178">
        <v>0</v>
      </c>
      <c r="Q265" s="178">
        <v>0</v>
      </c>
      <c r="R265" s="178">
        <v>0</v>
      </c>
      <c r="S265" s="157">
        <v>0</v>
      </c>
      <c r="T265" s="157">
        <v>0</v>
      </c>
      <c r="U265" s="157">
        <v>0</v>
      </c>
      <c r="V265" s="157">
        <v>0</v>
      </c>
      <c r="W265" s="157">
        <v>0</v>
      </c>
      <c r="X265" s="152">
        <v>0</v>
      </c>
      <c r="Y265" s="178">
        <v>0</v>
      </c>
      <c r="Z265" s="153">
        <v>0</v>
      </c>
      <c r="AA265" s="178"/>
      <c r="AB265" s="178">
        <v>0</v>
      </c>
      <c r="AC265" s="178"/>
      <c r="AD265" s="153">
        <v>0</v>
      </c>
      <c r="AE265" s="157">
        <f>G265+I265+K265+M265+O265+Q265+S265+U265+W265+Y265+AA265+AC265</f>
        <v>5157010.6681616101</v>
      </c>
      <c r="AF265" s="157">
        <f>H265+J265+L265+N265+P265+R265+T265+V265+X265+Z265+AB265+AD265</f>
        <v>0</v>
      </c>
    </row>
    <row r="266" spans="1:32" hidden="1">
      <c r="A266" s="141" t="s">
        <v>913</v>
      </c>
      <c r="B266" s="142">
        <v>2</v>
      </c>
      <c r="C266" s="143" t="s">
        <v>914</v>
      </c>
      <c r="D266" s="144">
        <f>D267</f>
        <v>0</v>
      </c>
      <c r="E266" s="144"/>
      <c r="F266" s="144">
        <f t="shared" ref="F266:AF266" si="94">F267</f>
        <v>0</v>
      </c>
      <c r="G266" s="144">
        <f t="shared" si="94"/>
        <v>0</v>
      </c>
      <c r="H266" s="144">
        <f t="shared" si="94"/>
        <v>0</v>
      </c>
      <c r="I266" s="144">
        <f t="shared" si="94"/>
        <v>0</v>
      </c>
      <c r="J266" s="144">
        <f t="shared" si="94"/>
        <v>0</v>
      </c>
      <c r="K266" s="144">
        <f t="shared" si="94"/>
        <v>0</v>
      </c>
      <c r="L266" s="144">
        <f t="shared" si="94"/>
        <v>0</v>
      </c>
      <c r="M266" s="144">
        <f t="shared" si="94"/>
        <v>0</v>
      </c>
      <c r="N266" s="144">
        <v>0</v>
      </c>
      <c r="O266" s="144">
        <f t="shared" si="94"/>
        <v>0</v>
      </c>
      <c r="P266" s="144">
        <v>0</v>
      </c>
      <c r="Q266" s="144">
        <f t="shared" si="94"/>
        <v>0</v>
      </c>
      <c r="R266" s="144">
        <v>0</v>
      </c>
      <c r="S266" s="144">
        <f t="shared" si="94"/>
        <v>0</v>
      </c>
      <c r="T266" s="144">
        <v>0</v>
      </c>
      <c r="U266" s="144">
        <f t="shared" si="94"/>
        <v>0</v>
      </c>
      <c r="V266" s="144">
        <f t="shared" si="94"/>
        <v>0</v>
      </c>
      <c r="W266" s="144">
        <f t="shared" si="94"/>
        <v>0</v>
      </c>
      <c r="X266" s="144">
        <f t="shared" si="94"/>
        <v>0</v>
      </c>
      <c r="Y266" s="144">
        <f t="shared" si="94"/>
        <v>0</v>
      </c>
      <c r="Z266" s="144">
        <f t="shared" si="94"/>
        <v>0</v>
      </c>
      <c r="AA266" s="144">
        <f t="shared" si="94"/>
        <v>0</v>
      </c>
      <c r="AB266" s="144">
        <v>0</v>
      </c>
      <c r="AC266" s="144">
        <f t="shared" si="94"/>
        <v>0</v>
      </c>
      <c r="AD266" s="144">
        <f t="shared" si="94"/>
        <v>0</v>
      </c>
      <c r="AE266" s="144">
        <f t="shared" si="94"/>
        <v>0</v>
      </c>
      <c r="AF266" s="144">
        <f t="shared" si="94"/>
        <v>0</v>
      </c>
    </row>
    <row r="267" spans="1:32" hidden="1">
      <c r="A267" s="145">
        <v>9901</v>
      </c>
      <c r="B267" s="146">
        <v>2</v>
      </c>
      <c r="C267" s="147" t="s">
        <v>911</v>
      </c>
      <c r="D267" s="148">
        <f>SUM(D268:D269)</f>
        <v>0</v>
      </c>
      <c r="E267" s="148"/>
      <c r="F267" s="148">
        <f t="shared" ref="F267:AF267" si="95">SUM(F268:F269)</f>
        <v>0</v>
      </c>
      <c r="G267" s="148">
        <f t="shared" si="95"/>
        <v>0</v>
      </c>
      <c r="H267" s="148">
        <f t="shared" si="95"/>
        <v>0</v>
      </c>
      <c r="I267" s="148">
        <f t="shared" si="95"/>
        <v>0</v>
      </c>
      <c r="J267" s="148">
        <f t="shared" si="95"/>
        <v>0</v>
      </c>
      <c r="K267" s="148">
        <f t="shared" si="95"/>
        <v>0</v>
      </c>
      <c r="L267" s="148">
        <f t="shared" si="95"/>
        <v>0</v>
      </c>
      <c r="M267" s="148">
        <f t="shared" si="95"/>
        <v>0</v>
      </c>
      <c r="N267" s="148">
        <v>0</v>
      </c>
      <c r="O267" s="148">
        <f t="shared" si="95"/>
        <v>0</v>
      </c>
      <c r="P267" s="148">
        <v>0</v>
      </c>
      <c r="Q267" s="148">
        <f t="shared" si="95"/>
        <v>0</v>
      </c>
      <c r="R267" s="148">
        <v>0</v>
      </c>
      <c r="S267" s="148">
        <f t="shared" si="95"/>
        <v>0</v>
      </c>
      <c r="T267" s="148">
        <v>0</v>
      </c>
      <c r="U267" s="148">
        <f t="shared" si="95"/>
        <v>0</v>
      </c>
      <c r="V267" s="148">
        <v>0</v>
      </c>
      <c r="W267" s="148">
        <f t="shared" si="95"/>
        <v>0</v>
      </c>
      <c r="X267" s="148">
        <f t="shared" si="95"/>
        <v>0</v>
      </c>
      <c r="Y267" s="148">
        <f t="shared" si="95"/>
        <v>0</v>
      </c>
      <c r="Z267" s="148">
        <f t="shared" si="95"/>
        <v>0</v>
      </c>
      <c r="AA267" s="148">
        <f t="shared" si="95"/>
        <v>0</v>
      </c>
      <c r="AB267" s="148">
        <v>0</v>
      </c>
      <c r="AC267" s="148">
        <f t="shared" si="95"/>
        <v>0</v>
      </c>
      <c r="AD267" s="148">
        <f t="shared" si="95"/>
        <v>0</v>
      </c>
      <c r="AE267" s="148">
        <f t="shared" si="95"/>
        <v>0</v>
      </c>
      <c r="AF267" s="148">
        <f t="shared" si="95"/>
        <v>0</v>
      </c>
    </row>
    <row r="268" spans="1:32" hidden="1">
      <c r="A268" s="161">
        <v>990101</v>
      </c>
      <c r="B268" s="155">
        <v>2</v>
      </c>
      <c r="C268" s="154" t="s">
        <v>915</v>
      </c>
      <c r="D268" s="152">
        <v>0</v>
      </c>
      <c r="E268" s="162"/>
      <c r="F268" s="152">
        <v>0</v>
      </c>
      <c r="G268" s="162">
        <v>0</v>
      </c>
      <c r="H268" s="162">
        <v>0</v>
      </c>
      <c r="I268" s="162">
        <v>0</v>
      </c>
      <c r="J268" s="153">
        <v>0</v>
      </c>
      <c r="K268" s="162">
        <v>0</v>
      </c>
      <c r="L268" s="153">
        <v>0</v>
      </c>
      <c r="M268" s="153">
        <v>0</v>
      </c>
      <c r="N268" s="153">
        <v>0</v>
      </c>
      <c r="O268" s="162">
        <v>0</v>
      </c>
      <c r="P268" s="162">
        <v>0</v>
      </c>
      <c r="Q268" s="162">
        <v>0</v>
      </c>
      <c r="R268" s="162">
        <v>0</v>
      </c>
      <c r="S268" s="162">
        <v>0</v>
      </c>
      <c r="T268" s="162">
        <v>0</v>
      </c>
      <c r="U268" s="162">
        <v>0</v>
      </c>
      <c r="V268" s="162">
        <v>0</v>
      </c>
      <c r="W268" s="162">
        <v>0</v>
      </c>
      <c r="X268" s="152">
        <v>0</v>
      </c>
      <c r="Y268" s="162">
        <v>0</v>
      </c>
      <c r="Z268" s="153">
        <v>0</v>
      </c>
      <c r="AA268" s="162">
        <v>0</v>
      </c>
      <c r="AB268" s="162">
        <v>0</v>
      </c>
      <c r="AC268" s="162">
        <v>0</v>
      </c>
      <c r="AD268" s="153">
        <v>0</v>
      </c>
      <c r="AE268" s="162">
        <f>G268+I268+K268+M268+O268+Q268+S268+U268+W268+Y268+AA268+AC268</f>
        <v>0</v>
      </c>
      <c r="AF268" s="157">
        <f>H268+J268+L268+N268+P268+R268+T268+V268+X268+Z268+AB268+AD268</f>
        <v>0</v>
      </c>
    </row>
    <row r="269" spans="1:32" hidden="1">
      <c r="A269" s="161">
        <v>990103</v>
      </c>
      <c r="B269" s="155">
        <v>2</v>
      </c>
      <c r="C269" s="154" t="s">
        <v>916</v>
      </c>
      <c r="D269" s="152">
        <v>0</v>
      </c>
      <c r="E269" s="162"/>
      <c r="F269" s="152">
        <v>0</v>
      </c>
      <c r="G269" s="162">
        <v>0</v>
      </c>
      <c r="H269" s="162">
        <v>0</v>
      </c>
      <c r="I269" s="162">
        <v>0</v>
      </c>
      <c r="J269" s="153">
        <v>0</v>
      </c>
      <c r="K269" s="162">
        <v>0</v>
      </c>
      <c r="L269" s="153">
        <v>0</v>
      </c>
      <c r="M269" s="153">
        <v>0</v>
      </c>
      <c r="N269" s="153">
        <v>0</v>
      </c>
      <c r="O269" s="162">
        <v>0</v>
      </c>
      <c r="P269" s="162">
        <v>0</v>
      </c>
      <c r="Q269" s="162">
        <v>0</v>
      </c>
      <c r="R269" s="162">
        <v>0</v>
      </c>
      <c r="S269" s="162">
        <v>0</v>
      </c>
      <c r="T269" s="162">
        <v>0</v>
      </c>
      <c r="U269" s="162">
        <v>0</v>
      </c>
      <c r="V269" s="162">
        <v>0</v>
      </c>
      <c r="W269" s="162">
        <v>0</v>
      </c>
      <c r="X269" s="152">
        <v>0</v>
      </c>
      <c r="Y269" s="162">
        <v>0</v>
      </c>
      <c r="Z269" s="153">
        <v>0</v>
      </c>
      <c r="AA269" s="162">
        <v>0</v>
      </c>
      <c r="AB269" s="162">
        <v>0</v>
      </c>
      <c r="AC269" s="162">
        <v>0</v>
      </c>
      <c r="AD269" s="153">
        <v>0</v>
      </c>
      <c r="AE269" s="162">
        <f>G269+I269+K269+M269+O269+Q269+S269+U269+W269+Y269+AA269+AC269</f>
        <v>0</v>
      </c>
      <c r="AF269" s="157">
        <f>H269+J269+L269+N269+P269+R269+T269+V269+X269+Z269+AB269+AD269</f>
        <v>0</v>
      </c>
    </row>
  </sheetData>
  <autoFilter ref="A21:AV269">
    <filterColumn colId="0" showButton="0">
      <filters>
        <filter val="APLICACIÓN DEL FINANCIAMIENTO"/>
        <filter val="GASTOS CORRIENTES"/>
        <filter val="GASTOS DE CAPITAL"/>
        <filter val="GASTOS DE INVERSIÓN"/>
        <filter val="GASTOS DE PRODUCCIÓN"/>
      </filters>
    </filterColumn>
    <filterColumn colId="1" showButton="0"/>
  </autoFilter>
  <mergeCells count="68">
    <mergeCell ref="AO7:AQ7"/>
    <mergeCell ref="A9:A16"/>
    <mergeCell ref="B9:B16"/>
    <mergeCell ref="C9:C16"/>
    <mergeCell ref="D9:D16"/>
    <mergeCell ref="E9:E16"/>
    <mergeCell ref="S7:T7"/>
    <mergeCell ref="U7:V7"/>
    <mergeCell ref="W7:X7"/>
    <mergeCell ref="Y7:Z7"/>
    <mergeCell ref="AA7:AB7"/>
    <mergeCell ref="AC7:AD7"/>
    <mergeCell ref="G7:H7"/>
    <mergeCell ref="I7:J7"/>
    <mergeCell ref="K7:L7"/>
    <mergeCell ref="M7:N7"/>
    <mergeCell ref="K9:K16"/>
    <mergeCell ref="AE7:AF7"/>
    <mergeCell ref="AG7:AH7"/>
    <mergeCell ref="AI7:AK7"/>
    <mergeCell ref="AL7:AN7"/>
    <mergeCell ref="O7:P7"/>
    <mergeCell ref="Q7:R7"/>
    <mergeCell ref="F9:F16"/>
    <mergeCell ref="G9:G16"/>
    <mergeCell ref="H9:H16"/>
    <mergeCell ref="I9:I16"/>
    <mergeCell ref="J9:J16"/>
    <mergeCell ref="W9:W16"/>
    <mergeCell ref="L9:L16"/>
    <mergeCell ref="M9:M16"/>
    <mergeCell ref="N9:N16"/>
    <mergeCell ref="O9:O16"/>
    <mergeCell ref="P9:P16"/>
    <mergeCell ref="Q9:Q16"/>
    <mergeCell ref="R9:R16"/>
    <mergeCell ref="S9:S16"/>
    <mergeCell ref="T9:T16"/>
    <mergeCell ref="U9:U16"/>
    <mergeCell ref="V9:V16"/>
    <mergeCell ref="AD9:AD16"/>
    <mergeCell ref="AE9:AE16"/>
    <mergeCell ref="AF9:AF16"/>
    <mergeCell ref="G19:H19"/>
    <mergeCell ref="I19:J19"/>
    <mergeCell ref="K19:L19"/>
    <mergeCell ref="M19:N19"/>
    <mergeCell ref="O19:P19"/>
    <mergeCell ref="Q19:R19"/>
    <mergeCell ref="S19:T19"/>
    <mergeCell ref="X9:X16"/>
    <mergeCell ref="Y9:Y16"/>
    <mergeCell ref="Z9:Z16"/>
    <mergeCell ref="AA9:AA16"/>
    <mergeCell ref="AB9:AB16"/>
    <mergeCell ref="AC9:AC16"/>
    <mergeCell ref="A22:C22"/>
    <mergeCell ref="U19:V19"/>
    <mergeCell ref="W19:X19"/>
    <mergeCell ref="Y19:Z19"/>
    <mergeCell ref="AA19:AB19"/>
    <mergeCell ref="AG19:AH19"/>
    <mergeCell ref="AI19:AK19"/>
    <mergeCell ref="AL19:AN19"/>
    <mergeCell ref="AO19:AQ19"/>
    <mergeCell ref="A21:C21"/>
    <mergeCell ref="AC19:AD19"/>
    <mergeCell ref="AE19:AF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G370"/>
  <sheetViews>
    <sheetView zoomScale="90" zoomScaleNormal="90" workbookViewId="0">
      <selection activeCell="C8" sqref="C8:C15"/>
    </sheetView>
  </sheetViews>
  <sheetFormatPr baseColWidth="10" defaultColWidth="9.140625" defaultRowHeight="12.75"/>
  <cols>
    <col min="1" max="1" width="4.7109375" style="13" customWidth="1"/>
    <col min="2" max="2" width="22.140625" style="12" customWidth="1"/>
    <col min="3" max="3" width="37.42578125" style="13" customWidth="1"/>
    <col min="4" max="4" width="29.28515625" style="32" bestFit="1" customWidth="1"/>
    <col min="5" max="5" width="31.5703125" style="14" customWidth="1"/>
    <col min="6" max="6" width="23.28515625" style="13" customWidth="1"/>
    <col min="7" max="7" width="14" style="13" bestFit="1" customWidth="1"/>
    <col min="8" max="16384" width="9.140625" style="13"/>
  </cols>
  <sheetData>
    <row r="2" spans="2:6">
      <c r="B2" s="5" t="s">
        <v>8</v>
      </c>
      <c r="C2" s="7" t="s">
        <v>24</v>
      </c>
    </row>
    <row r="3" spans="2:6">
      <c r="B3" s="5" t="s">
        <v>25</v>
      </c>
      <c r="C3" s="8" t="s">
        <v>16</v>
      </c>
    </row>
    <row r="4" spans="2:6" ht="38.25">
      <c r="B4" s="5" t="s">
        <v>10</v>
      </c>
      <c r="C4" s="10" t="s">
        <v>507</v>
      </c>
      <c r="D4" s="33"/>
      <c r="E4" s="17"/>
      <c r="F4" s="18"/>
    </row>
    <row r="5" spans="2:6">
      <c r="B5" s="5" t="s">
        <v>11</v>
      </c>
      <c r="C5" s="9" t="s">
        <v>508</v>
      </c>
      <c r="D5" s="33"/>
      <c r="E5" s="17"/>
      <c r="F5" s="18"/>
    </row>
    <row r="7" spans="2:6" s="25" customFormat="1">
      <c r="B7" s="5" t="s">
        <v>12</v>
      </c>
      <c r="C7" s="1" t="s">
        <v>13</v>
      </c>
      <c r="D7" s="34" t="s">
        <v>17</v>
      </c>
      <c r="E7" s="19" t="s">
        <v>18</v>
      </c>
      <c r="F7" s="1" t="s">
        <v>19</v>
      </c>
    </row>
    <row r="8" spans="2:6" ht="21" customHeight="1">
      <c r="B8" s="188" t="s">
        <v>26</v>
      </c>
      <c r="C8" s="189" t="s">
        <v>14</v>
      </c>
      <c r="D8" s="190" t="s">
        <v>27</v>
      </c>
      <c r="E8" s="191" t="s">
        <v>22</v>
      </c>
      <c r="F8" s="189" t="s">
        <v>28</v>
      </c>
    </row>
    <row r="9" spans="2:6" ht="21" customHeight="1">
      <c r="B9" s="188"/>
      <c r="C9" s="189"/>
      <c r="D9" s="190"/>
      <c r="E9" s="191"/>
      <c r="F9" s="189"/>
    </row>
    <row r="10" spans="2:6" ht="21" customHeight="1">
      <c r="B10" s="188"/>
      <c r="C10" s="189"/>
      <c r="D10" s="190"/>
      <c r="E10" s="191"/>
      <c r="F10" s="189"/>
    </row>
    <row r="11" spans="2:6" ht="21" customHeight="1">
      <c r="B11" s="188"/>
      <c r="C11" s="189"/>
      <c r="D11" s="190"/>
      <c r="E11" s="191"/>
      <c r="F11" s="189"/>
    </row>
    <row r="12" spans="2:6" ht="21" customHeight="1">
      <c r="B12" s="188"/>
      <c r="C12" s="189"/>
      <c r="D12" s="190"/>
      <c r="E12" s="191"/>
      <c r="F12" s="189"/>
    </row>
    <row r="13" spans="2:6" ht="21" customHeight="1">
      <c r="B13" s="188"/>
      <c r="C13" s="189"/>
      <c r="D13" s="190"/>
      <c r="E13" s="191"/>
      <c r="F13" s="189"/>
    </row>
    <row r="14" spans="2:6" ht="21" customHeight="1">
      <c r="B14" s="188"/>
      <c r="C14" s="189"/>
      <c r="D14" s="190"/>
      <c r="E14" s="191"/>
      <c r="F14" s="189"/>
    </row>
    <row r="15" spans="2:6" ht="21" customHeight="1">
      <c r="B15" s="188"/>
      <c r="C15" s="189"/>
      <c r="D15" s="190"/>
      <c r="E15" s="191"/>
      <c r="F15" s="189"/>
    </row>
    <row r="17" spans="2:6">
      <c r="D17" s="63"/>
    </row>
    <row r="18" spans="2:6" ht="18.75">
      <c r="B18" s="187" t="s">
        <v>609</v>
      </c>
      <c r="C18" s="187"/>
      <c r="D18" s="187"/>
      <c r="E18" s="187"/>
      <c r="F18" s="187"/>
    </row>
    <row r="19" spans="2:6">
      <c r="B19" s="5" t="s">
        <v>12</v>
      </c>
      <c r="C19" s="1" t="s">
        <v>13</v>
      </c>
      <c r="D19" s="34" t="s">
        <v>17</v>
      </c>
      <c r="E19" s="19" t="s">
        <v>18</v>
      </c>
      <c r="F19" s="1" t="s">
        <v>19</v>
      </c>
    </row>
    <row r="20" spans="2:6">
      <c r="B20" s="44">
        <v>4</v>
      </c>
      <c r="C20" s="26" t="s">
        <v>0</v>
      </c>
      <c r="D20" s="35">
        <v>45317329.739999995</v>
      </c>
      <c r="E20" s="29">
        <v>43465</v>
      </c>
      <c r="F20" s="20">
        <v>1</v>
      </c>
    </row>
    <row r="21" spans="2:6">
      <c r="B21" s="39">
        <v>41</v>
      </c>
      <c r="C21" s="22" t="s">
        <v>304</v>
      </c>
      <c r="D21" s="35">
        <v>23911072.919999998</v>
      </c>
      <c r="E21" s="29">
        <v>43465</v>
      </c>
      <c r="F21" s="20">
        <v>1</v>
      </c>
    </row>
    <row r="22" spans="2:6">
      <c r="B22" s="39">
        <v>411</v>
      </c>
      <c r="C22" s="22" t="s">
        <v>305</v>
      </c>
      <c r="D22" s="35">
        <v>24260129.469999999</v>
      </c>
      <c r="E22" s="29">
        <v>43465</v>
      </c>
      <c r="F22" s="20">
        <v>1</v>
      </c>
    </row>
    <row r="23" spans="2:6">
      <c r="B23" s="39">
        <v>4111</v>
      </c>
      <c r="C23" s="22" t="s">
        <v>306</v>
      </c>
      <c r="D23" s="35">
        <v>3250202.33</v>
      </c>
      <c r="E23" s="29">
        <v>43465</v>
      </c>
      <c r="F23" s="20">
        <v>1</v>
      </c>
    </row>
    <row r="24" spans="2:6">
      <c r="B24" s="39">
        <v>411101</v>
      </c>
      <c r="C24" s="22" t="s">
        <v>307</v>
      </c>
      <c r="D24" s="35">
        <v>1758189.56</v>
      </c>
      <c r="E24" s="29">
        <v>43465</v>
      </c>
      <c r="F24" s="20">
        <v>1</v>
      </c>
    </row>
    <row r="25" spans="2:6">
      <c r="B25" s="39">
        <v>411102</v>
      </c>
      <c r="C25" s="22" t="s">
        <v>127</v>
      </c>
      <c r="D25" s="35">
        <v>162753.81</v>
      </c>
      <c r="E25" s="29">
        <v>43465</v>
      </c>
      <c r="F25" s="20">
        <v>1</v>
      </c>
    </row>
    <row r="26" spans="2:6">
      <c r="B26" s="39">
        <v>411103</v>
      </c>
      <c r="C26" s="22" t="s">
        <v>47</v>
      </c>
      <c r="D26" s="35">
        <v>1329258.96</v>
      </c>
      <c r="E26" s="29">
        <v>43465</v>
      </c>
      <c r="F26" s="20">
        <v>1</v>
      </c>
    </row>
    <row r="27" spans="2:6">
      <c r="B27" s="39">
        <v>4114</v>
      </c>
      <c r="C27" s="22" t="s">
        <v>308</v>
      </c>
      <c r="D27" s="35">
        <v>4678254.7699999996</v>
      </c>
      <c r="E27" s="29">
        <v>43465</v>
      </c>
      <c r="F27" s="20">
        <v>1</v>
      </c>
    </row>
    <row r="28" spans="2:6">
      <c r="B28" s="39">
        <v>411401</v>
      </c>
      <c r="C28" s="22" t="s">
        <v>309</v>
      </c>
      <c r="D28" s="35">
        <v>1155759.6399999999</v>
      </c>
      <c r="E28" s="29">
        <v>43465</v>
      </c>
      <c r="F28" s="20">
        <v>1</v>
      </c>
    </row>
    <row r="29" spans="2:6">
      <c r="B29" s="39">
        <v>411402</v>
      </c>
      <c r="C29" s="22" t="s">
        <v>310</v>
      </c>
      <c r="D29" s="35">
        <v>3522495.1299999994</v>
      </c>
      <c r="E29" s="29">
        <v>43465</v>
      </c>
      <c r="F29" s="20">
        <v>1</v>
      </c>
    </row>
    <row r="30" spans="2:6">
      <c r="B30" s="39">
        <v>4115</v>
      </c>
      <c r="C30" s="22" t="s">
        <v>311</v>
      </c>
      <c r="D30" s="36">
        <v>4474.79</v>
      </c>
      <c r="E30" s="29">
        <v>43465</v>
      </c>
      <c r="F30" s="20">
        <v>1</v>
      </c>
    </row>
    <row r="31" spans="2:6">
      <c r="B31" s="39">
        <v>411501</v>
      </c>
      <c r="C31" s="22" t="s">
        <v>307</v>
      </c>
      <c r="D31" s="36">
        <v>0</v>
      </c>
      <c r="E31" s="29">
        <v>43465</v>
      </c>
      <c r="F31" s="20">
        <v>1</v>
      </c>
    </row>
    <row r="32" spans="2:6">
      <c r="B32" s="39">
        <v>411502</v>
      </c>
      <c r="C32" s="22" t="s">
        <v>312</v>
      </c>
      <c r="D32" s="36">
        <v>4474.79</v>
      </c>
      <c r="E32" s="29">
        <v>43465</v>
      </c>
      <c r="F32" s="20">
        <v>1</v>
      </c>
    </row>
    <row r="33" spans="2:6">
      <c r="B33" s="39">
        <v>4116</v>
      </c>
      <c r="C33" s="22" t="s">
        <v>313</v>
      </c>
      <c r="D33" s="36">
        <v>15383576.289999999</v>
      </c>
      <c r="E33" s="29">
        <v>43465</v>
      </c>
      <c r="F33" s="20">
        <v>1</v>
      </c>
    </row>
    <row r="34" spans="2:6">
      <c r="B34" s="39">
        <v>411601</v>
      </c>
      <c r="C34" s="22" t="s">
        <v>314</v>
      </c>
      <c r="D34" s="36">
        <v>7427736.0100000007</v>
      </c>
      <c r="E34" s="29">
        <v>43465</v>
      </c>
      <c r="F34" s="20">
        <v>1</v>
      </c>
    </row>
    <row r="35" spans="2:6">
      <c r="B35" s="39">
        <v>411602</v>
      </c>
      <c r="C35" s="22" t="s">
        <v>315</v>
      </c>
      <c r="D35" s="36">
        <v>7955840.2799999993</v>
      </c>
      <c r="E35" s="29">
        <v>43465</v>
      </c>
      <c r="F35" s="20">
        <v>1</v>
      </c>
    </row>
    <row r="36" spans="2:6">
      <c r="B36" s="39">
        <v>4117</v>
      </c>
      <c r="C36" s="22" t="s">
        <v>316</v>
      </c>
      <c r="D36" s="36">
        <v>0</v>
      </c>
      <c r="E36" s="29">
        <v>43465</v>
      </c>
      <c r="F36" s="20">
        <v>1</v>
      </c>
    </row>
    <row r="37" spans="2:6">
      <c r="B37" s="39">
        <v>411701</v>
      </c>
      <c r="C37" s="22" t="s">
        <v>317</v>
      </c>
      <c r="D37" s="36">
        <v>0</v>
      </c>
      <c r="E37" s="29">
        <v>43465</v>
      </c>
      <c r="F37" s="20">
        <v>1</v>
      </c>
    </row>
    <row r="38" spans="2:6">
      <c r="B38" s="39">
        <v>411702</v>
      </c>
      <c r="C38" s="22" t="s">
        <v>318</v>
      </c>
      <c r="D38" s="36">
        <v>0</v>
      </c>
      <c r="E38" s="29">
        <v>43465</v>
      </c>
      <c r="F38" s="20">
        <v>1</v>
      </c>
    </row>
    <row r="39" spans="2:6">
      <c r="B39" s="39">
        <v>411703</v>
      </c>
      <c r="C39" s="22" t="s">
        <v>319</v>
      </c>
      <c r="D39" s="36">
        <v>0</v>
      </c>
      <c r="E39" s="29">
        <v>43465</v>
      </c>
      <c r="F39" s="20">
        <v>1</v>
      </c>
    </row>
    <row r="40" spans="2:6">
      <c r="B40" s="39">
        <v>411704</v>
      </c>
      <c r="C40" s="22" t="s">
        <v>320</v>
      </c>
      <c r="D40" s="36">
        <v>0</v>
      </c>
      <c r="E40" s="29">
        <v>43465</v>
      </c>
      <c r="F40" s="20">
        <v>1</v>
      </c>
    </row>
    <row r="41" spans="2:6">
      <c r="B41" s="39">
        <v>4118</v>
      </c>
      <c r="C41" s="22" t="s">
        <v>321</v>
      </c>
      <c r="D41" s="35">
        <v>18755.399999999998</v>
      </c>
      <c r="E41" s="29">
        <v>43465</v>
      </c>
      <c r="F41" s="20">
        <v>1</v>
      </c>
    </row>
    <row r="42" spans="2:6">
      <c r="B42" s="39">
        <v>411801</v>
      </c>
      <c r="C42" s="22" t="s">
        <v>322</v>
      </c>
      <c r="D42" s="36">
        <v>0</v>
      </c>
      <c r="E42" s="29">
        <v>43465</v>
      </c>
      <c r="F42" s="20">
        <v>1</v>
      </c>
    </row>
    <row r="43" spans="2:6">
      <c r="B43" s="39">
        <v>411802</v>
      </c>
      <c r="C43" s="22" t="s">
        <v>534</v>
      </c>
      <c r="D43" s="36">
        <v>0</v>
      </c>
      <c r="E43" s="29">
        <v>43465</v>
      </c>
      <c r="F43" s="20">
        <v>1</v>
      </c>
    </row>
    <row r="44" spans="2:6">
      <c r="B44" s="39">
        <v>411803</v>
      </c>
      <c r="C44" s="22" t="s">
        <v>535</v>
      </c>
      <c r="D44" s="36">
        <v>0</v>
      </c>
      <c r="E44" s="29">
        <v>43465</v>
      </c>
      <c r="F44" s="20">
        <v>1</v>
      </c>
    </row>
    <row r="45" spans="2:6">
      <c r="B45" s="39">
        <v>411804</v>
      </c>
      <c r="C45" s="22" t="s">
        <v>536</v>
      </c>
      <c r="D45" s="36">
        <v>0</v>
      </c>
      <c r="E45" s="29">
        <v>43465</v>
      </c>
      <c r="F45" s="20">
        <v>1</v>
      </c>
    </row>
    <row r="46" spans="2:6">
      <c r="B46" s="39">
        <v>411805</v>
      </c>
      <c r="C46" s="22" t="s">
        <v>542</v>
      </c>
      <c r="D46" s="35">
        <v>18755.399999999998</v>
      </c>
      <c r="E46" s="29">
        <v>43465</v>
      </c>
      <c r="F46" s="20">
        <v>1</v>
      </c>
    </row>
    <row r="47" spans="2:6">
      <c r="B47" s="39">
        <v>4119</v>
      </c>
      <c r="C47" s="22" t="s">
        <v>537</v>
      </c>
      <c r="D47" s="35">
        <v>924865.89</v>
      </c>
      <c r="E47" s="29">
        <v>43465</v>
      </c>
      <c r="F47" s="20">
        <v>1</v>
      </c>
    </row>
    <row r="48" spans="2:6">
      <c r="B48" s="39">
        <v>411901</v>
      </c>
      <c r="C48" s="22" t="s">
        <v>323</v>
      </c>
      <c r="D48" s="36">
        <v>918062.32000000007</v>
      </c>
      <c r="E48" s="29">
        <v>43465</v>
      </c>
      <c r="F48" s="20">
        <v>1</v>
      </c>
    </row>
    <row r="49" spans="2:6">
      <c r="B49" s="39">
        <v>411902</v>
      </c>
      <c r="C49" s="22" t="s">
        <v>324</v>
      </c>
      <c r="D49" s="36">
        <v>6178.57</v>
      </c>
      <c r="E49" s="29">
        <v>43465</v>
      </c>
      <c r="F49" s="20">
        <v>1</v>
      </c>
    </row>
    <row r="50" spans="2:6">
      <c r="B50" s="39">
        <v>411903</v>
      </c>
      <c r="C50" s="22" t="s">
        <v>325</v>
      </c>
      <c r="D50" s="35">
        <v>625</v>
      </c>
      <c r="E50" s="29">
        <v>43465</v>
      </c>
      <c r="F50" s="20">
        <v>1</v>
      </c>
    </row>
    <row r="51" spans="2:6">
      <c r="B51" s="39">
        <v>412</v>
      </c>
      <c r="C51" s="22" t="s">
        <v>326</v>
      </c>
      <c r="D51" s="35">
        <v>-123263.69</v>
      </c>
      <c r="E51" s="29">
        <v>43465</v>
      </c>
      <c r="F51" s="20">
        <v>1</v>
      </c>
    </row>
    <row r="52" spans="2:6">
      <c r="B52" s="39">
        <v>4121</v>
      </c>
      <c r="C52" s="22" t="s">
        <v>327</v>
      </c>
      <c r="D52" s="35">
        <v>-123263.69</v>
      </c>
      <c r="E52" s="29">
        <v>43465</v>
      </c>
      <c r="F52" s="20">
        <v>1</v>
      </c>
    </row>
    <row r="53" spans="2:6">
      <c r="B53" s="39">
        <v>412101</v>
      </c>
      <c r="C53" s="22" t="s">
        <v>328</v>
      </c>
      <c r="D53" s="35">
        <v>-86319.46</v>
      </c>
      <c r="E53" s="29">
        <v>43465</v>
      </c>
      <c r="F53" s="20">
        <v>1</v>
      </c>
    </row>
    <row r="54" spans="2:6" ht="15">
      <c r="B54" s="45">
        <v>412102</v>
      </c>
      <c r="C54" s="11" t="s">
        <v>329</v>
      </c>
      <c r="D54" s="35">
        <v>-839.6400000000001</v>
      </c>
      <c r="E54" s="29">
        <v>43465</v>
      </c>
      <c r="F54" s="20">
        <v>1</v>
      </c>
    </row>
    <row r="55" spans="2:6">
      <c r="B55" s="39">
        <v>412104</v>
      </c>
      <c r="C55" s="22" t="s">
        <v>330</v>
      </c>
      <c r="D55" s="36">
        <v>-1731.52</v>
      </c>
      <c r="E55" s="29">
        <v>43465</v>
      </c>
      <c r="F55" s="20">
        <v>1</v>
      </c>
    </row>
    <row r="56" spans="2:6">
      <c r="B56" s="39">
        <v>412105</v>
      </c>
      <c r="C56" s="22" t="s">
        <v>331</v>
      </c>
      <c r="D56" s="36">
        <v>0</v>
      </c>
      <c r="E56" s="29">
        <v>43465</v>
      </c>
      <c r="F56" s="20">
        <v>1</v>
      </c>
    </row>
    <row r="57" spans="2:6">
      <c r="B57" s="39">
        <v>412106</v>
      </c>
      <c r="C57" s="22" t="s">
        <v>332</v>
      </c>
      <c r="D57" s="36">
        <v>-232.76</v>
      </c>
      <c r="E57" s="29">
        <v>43465</v>
      </c>
      <c r="F57" s="20">
        <v>1</v>
      </c>
    </row>
    <row r="58" spans="2:6">
      <c r="B58" s="39">
        <v>412107</v>
      </c>
      <c r="C58" s="22" t="s">
        <v>333</v>
      </c>
      <c r="D58" s="36">
        <v>0</v>
      </c>
      <c r="E58" s="29">
        <v>43465</v>
      </c>
      <c r="F58" s="20">
        <v>1</v>
      </c>
    </row>
    <row r="59" spans="2:6">
      <c r="B59" s="39">
        <v>412108</v>
      </c>
      <c r="C59" s="22" t="s">
        <v>334</v>
      </c>
      <c r="D59" s="36">
        <v>0</v>
      </c>
      <c r="E59" s="29">
        <v>43465</v>
      </c>
      <c r="F59" s="20">
        <v>1</v>
      </c>
    </row>
    <row r="60" spans="2:6">
      <c r="B60" s="39">
        <v>412109</v>
      </c>
      <c r="C60" s="22" t="s">
        <v>543</v>
      </c>
      <c r="D60" s="35">
        <v>-34140.310000000005</v>
      </c>
      <c r="E60" s="29">
        <v>43465</v>
      </c>
      <c r="F60" s="20">
        <v>1</v>
      </c>
    </row>
    <row r="61" spans="2:6">
      <c r="B61" s="39">
        <v>413</v>
      </c>
      <c r="C61" s="22" t="s">
        <v>335</v>
      </c>
      <c r="D61" s="35">
        <v>-225792.86</v>
      </c>
      <c r="E61" s="29">
        <v>43465</v>
      </c>
      <c r="F61" s="20">
        <v>1</v>
      </c>
    </row>
    <row r="62" spans="2:6">
      <c r="B62" s="39">
        <v>4131</v>
      </c>
      <c r="C62" s="22" t="s">
        <v>336</v>
      </c>
      <c r="D62" s="35">
        <v>-225792.86</v>
      </c>
      <c r="E62" s="29">
        <v>43465</v>
      </c>
      <c r="F62" s="20">
        <v>1</v>
      </c>
    </row>
    <row r="63" spans="2:6">
      <c r="B63" s="39">
        <v>413101</v>
      </c>
      <c r="C63" s="22" t="s">
        <v>337</v>
      </c>
      <c r="D63" s="36">
        <v>-224123.51999999999</v>
      </c>
      <c r="E63" s="29">
        <v>43465</v>
      </c>
      <c r="F63" s="20">
        <v>1</v>
      </c>
    </row>
    <row r="64" spans="2:6">
      <c r="B64" s="39">
        <v>413102</v>
      </c>
      <c r="C64" s="22" t="s">
        <v>338</v>
      </c>
      <c r="D64" s="36">
        <v>0</v>
      </c>
      <c r="E64" s="29">
        <v>43465</v>
      </c>
      <c r="F64" s="20">
        <v>1</v>
      </c>
    </row>
    <row r="65" spans="2:6">
      <c r="B65" s="39">
        <v>413103</v>
      </c>
      <c r="C65" s="22" t="s">
        <v>339</v>
      </c>
      <c r="D65" s="35">
        <v>-1669.34</v>
      </c>
      <c r="E65" s="29">
        <v>43465</v>
      </c>
      <c r="F65" s="20">
        <v>1</v>
      </c>
    </row>
    <row r="66" spans="2:6">
      <c r="B66" s="39">
        <v>5</v>
      </c>
      <c r="C66" s="22" t="s">
        <v>4</v>
      </c>
      <c r="D66" s="35">
        <v>33706003.459999993</v>
      </c>
      <c r="E66" s="29">
        <v>43465</v>
      </c>
      <c r="F66" s="20">
        <v>3</v>
      </c>
    </row>
    <row r="67" spans="2:6">
      <c r="B67" s="39">
        <v>51</v>
      </c>
      <c r="C67" s="22" t="s">
        <v>340</v>
      </c>
      <c r="D67" s="35">
        <v>33706003.459999993</v>
      </c>
      <c r="E67" s="29">
        <v>43465</v>
      </c>
      <c r="F67" s="20">
        <v>3</v>
      </c>
    </row>
    <row r="68" spans="2:6">
      <c r="B68" s="39">
        <v>511</v>
      </c>
      <c r="C68" s="22" t="s">
        <v>341</v>
      </c>
      <c r="D68" s="35">
        <v>15945018.899999999</v>
      </c>
      <c r="E68" s="29">
        <v>43465</v>
      </c>
      <c r="F68" s="20">
        <v>3</v>
      </c>
    </row>
    <row r="69" spans="2:6">
      <c r="B69" s="39">
        <v>5111</v>
      </c>
      <c r="C69" s="22" t="s">
        <v>7</v>
      </c>
      <c r="D69" s="35">
        <v>11224518.699999999</v>
      </c>
      <c r="E69" s="29">
        <v>43465</v>
      </c>
      <c r="F69" s="20">
        <v>3</v>
      </c>
    </row>
    <row r="70" spans="2:6">
      <c r="B70" s="39">
        <v>511101</v>
      </c>
      <c r="C70" s="22" t="s">
        <v>342</v>
      </c>
      <c r="D70" s="35">
        <v>10168492.02</v>
      </c>
      <c r="E70" s="29">
        <v>43465</v>
      </c>
      <c r="F70" s="20">
        <v>3</v>
      </c>
    </row>
    <row r="71" spans="2:6">
      <c r="B71" s="39">
        <v>511102</v>
      </c>
      <c r="C71" s="22" t="s">
        <v>343</v>
      </c>
      <c r="D71" s="35">
        <v>272612.59999999998</v>
      </c>
      <c r="E71" s="29">
        <v>43465</v>
      </c>
      <c r="F71" s="20">
        <v>3</v>
      </c>
    </row>
    <row r="72" spans="2:6">
      <c r="B72" s="39">
        <v>511103</v>
      </c>
      <c r="C72" s="22" t="s">
        <v>344</v>
      </c>
      <c r="D72" s="35">
        <v>411355.75999999995</v>
      </c>
      <c r="E72" s="29">
        <v>43465</v>
      </c>
      <c r="F72" s="20">
        <v>3</v>
      </c>
    </row>
    <row r="73" spans="2:6">
      <c r="B73" s="39">
        <v>511104</v>
      </c>
      <c r="C73" s="22" t="s">
        <v>345</v>
      </c>
      <c r="D73" s="36">
        <v>372058.32000000007</v>
      </c>
      <c r="E73" s="29">
        <v>43465</v>
      </c>
      <c r="F73" s="20">
        <v>3</v>
      </c>
    </row>
    <row r="74" spans="2:6">
      <c r="B74" s="39">
        <v>511105</v>
      </c>
      <c r="C74" s="22" t="s">
        <v>161</v>
      </c>
      <c r="D74" s="35">
        <v>0</v>
      </c>
      <c r="E74" s="29">
        <v>43465</v>
      </c>
      <c r="F74" s="20">
        <v>3</v>
      </c>
    </row>
    <row r="75" spans="2:6">
      <c r="B75" s="39">
        <v>5112</v>
      </c>
      <c r="C75" s="22" t="s">
        <v>346</v>
      </c>
      <c r="D75" s="35">
        <v>2042490.7599999995</v>
      </c>
      <c r="E75" s="29">
        <v>43465</v>
      </c>
      <c r="F75" s="20">
        <v>3</v>
      </c>
    </row>
    <row r="76" spans="2:6">
      <c r="B76" s="39">
        <v>511201</v>
      </c>
      <c r="C76" s="22" t="s">
        <v>256</v>
      </c>
      <c r="D76" s="35">
        <v>1238504.4899999998</v>
      </c>
      <c r="E76" s="29">
        <v>43465</v>
      </c>
      <c r="F76" s="20">
        <v>3</v>
      </c>
    </row>
    <row r="77" spans="2:6">
      <c r="B77" s="39">
        <v>511202</v>
      </c>
      <c r="C77" s="22" t="s">
        <v>347</v>
      </c>
      <c r="D77" s="35">
        <v>239953.11</v>
      </c>
      <c r="E77" s="29">
        <v>43465</v>
      </c>
      <c r="F77" s="20">
        <v>3</v>
      </c>
    </row>
    <row r="78" spans="2:6">
      <c r="B78" s="39">
        <v>511203</v>
      </c>
      <c r="C78" s="22" t="s">
        <v>348</v>
      </c>
      <c r="D78" s="35">
        <v>160184.5</v>
      </c>
      <c r="E78" s="29">
        <v>43465</v>
      </c>
      <c r="F78" s="20">
        <v>3</v>
      </c>
    </row>
    <row r="79" spans="2:6">
      <c r="B79" s="39">
        <v>511204</v>
      </c>
      <c r="C79" s="22" t="s">
        <v>246</v>
      </c>
      <c r="D79" s="35">
        <v>120281.08</v>
      </c>
      <c r="E79" s="29">
        <v>43465</v>
      </c>
      <c r="F79" s="20">
        <v>3</v>
      </c>
    </row>
    <row r="80" spans="2:6">
      <c r="B80" s="39">
        <v>511205</v>
      </c>
      <c r="C80" s="22" t="s">
        <v>247</v>
      </c>
      <c r="D80" s="36">
        <v>55904.75</v>
      </c>
      <c r="E80" s="29">
        <v>43465</v>
      </c>
      <c r="F80" s="20">
        <v>3</v>
      </c>
    </row>
    <row r="81" spans="2:6">
      <c r="B81" s="39">
        <v>511206</v>
      </c>
      <c r="C81" s="22" t="s">
        <v>248</v>
      </c>
      <c r="D81" s="35">
        <v>7482.6299999999992</v>
      </c>
      <c r="E81" s="29">
        <v>43465</v>
      </c>
      <c r="F81" s="20">
        <v>3</v>
      </c>
    </row>
    <row r="82" spans="2:6">
      <c r="B82" s="39">
        <v>511207</v>
      </c>
      <c r="C82" s="22" t="s">
        <v>349</v>
      </c>
      <c r="D82" s="36">
        <v>121650.14</v>
      </c>
      <c r="E82" s="29">
        <v>43465</v>
      </c>
      <c r="F82" s="20">
        <v>3</v>
      </c>
    </row>
    <row r="83" spans="2:6">
      <c r="B83" s="39">
        <v>511208</v>
      </c>
      <c r="C83" s="22" t="s">
        <v>365</v>
      </c>
      <c r="D83" s="36">
        <v>0</v>
      </c>
      <c r="E83" s="29">
        <v>43465</v>
      </c>
      <c r="F83" s="20">
        <v>3</v>
      </c>
    </row>
    <row r="84" spans="2:6" ht="15">
      <c r="B84" s="46">
        <v>511209</v>
      </c>
      <c r="C84" s="22" t="s">
        <v>350</v>
      </c>
      <c r="D84" s="36">
        <v>98530.06</v>
      </c>
      <c r="E84" s="29">
        <v>43465</v>
      </c>
      <c r="F84" s="20">
        <v>3</v>
      </c>
    </row>
    <row r="85" spans="2:6">
      <c r="B85" s="39">
        <v>511211</v>
      </c>
      <c r="C85" s="22" t="s">
        <v>371</v>
      </c>
      <c r="D85" s="36">
        <v>0</v>
      </c>
      <c r="E85" s="29">
        <v>43465</v>
      </c>
      <c r="F85" s="20">
        <v>3</v>
      </c>
    </row>
    <row r="86" spans="2:6">
      <c r="B86" s="39">
        <v>5113</v>
      </c>
      <c r="C86" s="22" t="s">
        <v>351</v>
      </c>
      <c r="D86" s="35">
        <v>515703.60000000003</v>
      </c>
      <c r="E86" s="29">
        <v>43465</v>
      </c>
      <c r="F86" s="20">
        <v>3</v>
      </c>
    </row>
    <row r="87" spans="2:6">
      <c r="B87" s="39">
        <v>511301</v>
      </c>
      <c r="C87" s="22" t="s">
        <v>352</v>
      </c>
      <c r="D87" s="35">
        <v>515703.60000000003</v>
      </c>
      <c r="E87" s="29">
        <v>43465</v>
      </c>
      <c r="F87" s="20">
        <v>3</v>
      </c>
    </row>
    <row r="88" spans="2:6">
      <c r="B88" s="39">
        <v>511302</v>
      </c>
      <c r="C88" s="22" t="s">
        <v>353</v>
      </c>
      <c r="D88" s="36">
        <v>0</v>
      </c>
      <c r="E88" s="29">
        <v>43465</v>
      </c>
      <c r="F88" s="20">
        <v>3</v>
      </c>
    </row>
    <row r="89" spans="2:6">
      <c r="B89" s="39">
        <v>511303</v>
      </c>
      <c r="C89" s="22" t="s">
        <v>354</v>
      </c>
      <c r="D89" s="36">
        <v>0</v>
      </c>
      <c r="E89" s="29">
        <v>43465</v>
      </c>
      <c r="F89" s="20">
        <v>3</v>
      </c>
    </row>
    <row r="90" spans="2:6">
      <c r="B90" s="39">
        <v>5114</v>
      </c>
      <c r="C90" s="22" t="s">
        <v>355</v>
      </c>
      <c r="D90" s="35">
        <v>2162305.84</v>
      </c>
      <c r="E90" s="29">
        <v>43465</v>
      </c>
      <c r="F90" s="20">
        <v>3</v>
      </c>
    </row>
    <row r="91" spans="2:6">
      <c r="B91" s="39">
        <v>511401</v>
      </c>
      <c r="C91" s="22" t="s">
        <v>356</v>
      </c>
      <c r="D91" s="35">
        <v>267553.81</v>
      </c>
      <c r="E91" s="29">
        <v>43465</v>
      </c>
      <c r="F91" s="20">
        <v>3</v>
      </c>
    </row>
    <row r="92" spans="2:6">
      <c r="B92" s="39">
        <v>511402</v>
      </c>
      <c r="C92" s="22" t="s">
        <v>357</v>
      </c>
      <c r="D92" s="35">
        <v>182967.91000000003</v>
      </c>
      <c r="E92" s="29">
        <v>43465</v>
      </c>
      <c r="F92" s="20">
        <v>3</v>
      </c>
    </row>
    <row r="93" spans="2:6">
      <c r="B93" s="39">
        <v>511403</v>
      </c>
      <c r="C93" s="22" t="s">
        <v>358</v>
      </c>
      <c r="D93" s="36">
        <v>1375000</v>
      </c>
      <c r="E93" s="29">
        <v>43465</v>
      </c>
      <c r="F93" s="20">
        <v>3</v>
      </c>
    </row>
    <row r="94" spans="2:6">
      <c r="B94" s="39">
        <v>511404</v>
      </c>
      <c r="C94" s="22" t="s">
        <v>359</v>
      </c>
      <c r="D94" s="36">
        <v>0</v>
      </c>
      <c r="E94" s="29">
        <v>43465</v>
      </c>
      <c r="F94" s="20">
        <v>3</v>
      </c>
    </row>
    <row r="95" spans="2:6">
      <c r="B95" s="39">
        <v>511405</v>
      </c>
      <c r="C95" s="22" t="s">
        <v>360</v>
      </c>
      <c r="D95" s="36">
        <v>0</v>
      </c>
      <c r="E95" s="29">
        <v>43465</v>
      </c>
      <c r="F95" s="20">
        <v>3</v>
      </c>
    </row>
    <row r="96" spans="2:6">
      <c r="B96" s="39">
        <v>511406</v>
      </c>
      <c r="C96" s="22" t="s">
        <v>361</v>
      </c>
      <c r="D96" s="36">
        <v>0</v>
      </c>
      <c r="E96" s="29">
        <v>43465</v>
      </c>
      <c r="F96" s="20">
        <v>3</v>
      </c>
    </row>
    <row r="97" spans="2:6">
      <c r="B97" s="39">
        <v>511407</v>
      </c>
      <c r="C97" s="22" t="s">
        <v>362</v>
      </c>
      <c r="D97" s="36">
        <v>0</v>
      </c>
      <c r="E97" s="29">
        <v>43465</v>
      </c>
      <c r="F97" s="20">
        <v>3</v>
      </c>
    </row>
    <row r="98" spans="2:6" ht="15">
      <c r="B98" s="45">
        <v>511409</v>
      </c>
      <c r="C98" s="22" t="s">
        <v>363</v>
      </c>
      <c r="D98" s="36">
        <v>0</v>
      </c>
      <c r="E98" s="29">
        <v>43465</v>
      </c>
      <c r="F98" s="20">
        <v>3</v>
      </c>
    </row>
    <row r="99" spans="2:6">
      <c r="B99" s="39">
        <v>511410</v>
      </c>
      <c r="C99" s="22" t="s">
        <v>538</v>
      </c>
      <c r="D99" s="36">
        <v>336784.12000000005</v>
      </c>
      <c r="E99" s="29">
        <v>43465</v>
      </c>
      <c r="F99" s="20">
        <v>3</v>
      </c>
    </row>
    <row r="100" spans="2:6">
      <c r="B100" s="39">
        <v>512</v>
      </c>
      <c r="C100" s="22" t="s">
        <v>364</v>
      </c>
      <c r="D100" s="35">
        <v>17760984.559999999</v>
      </c>
      <c r="E100" s="29">
        <v>43465</v>
      </c>
      <c r="F100" s="20">
        <v>3</v>
      </c>
    </row>
    <row r="101" spans="2:6">
      <c r="B101" s="39">
        <v>5121</v>
      </c>
      <c r="C101" s="22" t="s">
        <v>346</v>
      </c>
      <c r="D101" s="35">
        <v>9439467.1100000013</v>
      </c>
      <c r="E101" s="29">
        <v>43465</v>
      </c>
      <c r="F101" s="20">
        <v>3</v>
      </c>
    </row>
    <row r="102" spans="2:6">
      <c r="B102" s="39">
        <v>512101</v>
      </c>
      <c r="C102" s="22" t="s">
        <v>256</v>
      </c>
      <c r="D102" s="35">
        <v>6590900.2199999997</v>
      </c>
      <c r="E102" s="29">
        <v>43465</v>
      </c>
      <c r="F102" s="20">
        <v>3</v>
      </c>
    </row>
    <row r="103" spans="2:6">
      <c r="B103" s="39">
        <v>512102</v>
      </c>
      <c r="C103" s="22" t="s">
        <v>347</v>
      </c>
      <c r="D103" s="35">
        <v>411357.77000000008</v>
      </c>
      <c r="E103" s="29">
        <v>43465</v>
      </c>
      <c r="F103" s="20">
        <v>3</v>
      </c>
    </row>
    <row r="104" spans="2:6">
      <c r="B104" s="39">
        <v>512103</v>
      </c>
      <c r="C104" s="22" t="s">
        <v>348</v>
      </c>
      <c r="D104" s="35">
        <v>723232.49000000011</v>
      </c>
      <c r="E104" s="29">
        <v>43465</v>
      </c>
      <c r="F104" s="20">
        <v>3</v>
      </c>
    </row>
    <row r="105" spans="2:6">
      <c r="B105" s="39">
        <v>512104</v>
      </c>
      <c r="C105" s="22" t="s">
        <v>246</v>
      </c>
      <c r="D105" s="35">
        <v>579909.56999999995</v>
      </c>
      <c r="E105" s="29">
        <v>43465</v>
      </c>
      <c r="F105" s="20">
        <v>3</v>
      </c>
    </row>
    <row r="106" spans="2:6">
      <c r="B106" s="39">
        <v>512105</v>
      </c>
      <c r="C106" s="22" t="s">
        <v>247</v>
      </c>
      <c r="D106" s="35">
        <v>198840.81999999995</v>
      </c>
      <c r="E106" s="29">
        <v>43465</v>
      </c>
      <c r="F106" s="20">
        <v>3</v>
      </c>
    </row>
    <row r="107" spans="2:6">
      <c r="B107" s="39">
        <v>512106</v>
      </c>
      <c r="C107" s="22" t="s">
        <v>248</v>
      </c>
      <c r="D107" s="35">
        <v>67738.420000000013</v>
      </c>
      <c r="E107" s="29">
        <v>43465</v>
      </c>
      <c r="F107" s="20">
        <v>3</v>
      </c>
    </row>
    <row r="108" spans="2:6">
      <c r="B108" s="39">
        <v>512107</v>
      </c>
      <c r="C108" s="22" t="s">
        <v>349</v>
      </c>
      <c r="D108" s="35">
        <v>537502.69999999995</v>
      </c>
      <c r="E108" s="29">
        <v>43465</v>
      </c>
      <c r="F108" s="20">
        <v>3</v>
      </c>
    </row>
    <row r="109" spans="2:6">
      <c r="B109" s="39">
        <v>512109</v>
      </c>
      <c r="C109" s="22" t="s">
        <v>292</v>
      </c>
      <c r="D109" s="35">
        <v>350</v>
      </c>
      <c r="E109" s="29">
        <v>43465</v>
      </c>
      <c r="F109" s="20">
        <v>3</v>
      </c>
    </row>
    <row r="110" spans="2:6" ht="15">
      <c r="B110" s="45">
        <v>512110</v>
      </c>
      <c r="C110" s="11" t="s">
        <v>365</v>
      </c>
      <c r="D110" s="35">
        <v>9928.57</v>
      </c>
      <c r="E110" s="29">
        <v>43465</v>
      </c>
      <c r="F110" s="20">
        <v>3</v>
      </c>
    </row>
    <row r="111" spans="2:6">
      <c r="B111" s="39">
        <v>512111</v>
      </c>
      <c r="C111" s="22" t="s">
        <v>366</v>
      </c>
      <c r="D111" s="36">
        <v>0</v>
      </c>
      <c r="E111" s="29">
        <v>43465</v>
      </c>
      <c r="F111" s="20">
        <v>3</v>
      </c>
    </row>
    <row r="112" spans="2:6">
      <c r="B112" s="39">
        <v>512113</v>
      </c>
      <c r="C112" s="22" t="s">
        <v>367</v>
      </c>
      <c r="D112" s="36">
        <v>300</v>
      </c>
      <c r="E112" s="29">
        <v>43465</v>
      </c>
      <c r="F112" s="20">
        <v>3</v>
      </c>
    </row>
    <row r="113" spans="2:6">
      <c r="B113" s="39">
        <v>512114</v>
      </c>
      <c r="C113" s="22" t="s">
        <v>350</v>
      </c>
      <c r="D113" s="36">
        <v>311162.15000000002</v>
      </c>
      <c r="E113" s="29">
        <v>43465</v>
      </c>
      <c r="F113" s="20">
        <v>3</v>
      </c>
    </row>
    <row r="114" spans="2:6" ht="15">
      <c r="B114" s="45">
        <v>512115</v>
      </c>
      <c r="C114" s="11" t="s">
        <v>368</v>
      </c>
      <c r="D114" s="36">
        <v>0</v>
      </c>
      <c r="E114" s="29">
        <v>43465</v>
      </c>
      <c r="F114" s="20">
        <v>3</v>
      </c>
    </row>
    <row r="115" spans="2:6">
      <c r="B115" s="39">
        <v>512116</v>
      </c>
      <c r="C115" s="27" t="s">
        <v>369</v>
      </c>
      <c r="D115" s="36">
        <v>8244.4</v>
      </c>
      <c r="E115" s="29">
        <v>43465</v>
      </c>
      <c r="F115" s="20">
        <v>3</v>
      </c>
    </row>
    <row r="116" spans="2:6">
      <c r="B116" s="39">
        <v>512117</v>
      </c>
      <c r="C116" s="27" t="s">
        <v>370</v>
      </c>
      <c r="D116" s="36">
        <v>0</v>
      </c>
      <c r="E116" s="29">
        <v>43465</v>
      </c>
      <c r="F116" s="20">
        <v>3</v>
      </c>
    </row>
    <row r="117" spans="2:6">
      <c r="B117" s="39">
        <v>512118</v>
      </c>
      <c r="C117" s="22" t="s">
        <v>371</v>
      </c>
      <c r="D117" s="36">
        <v>0</v>
      </c>
      <c r="E117" s="29">
        <v>43465</v>
      </c>
      <c r="F117" s="20">
        <v>3</v>
      </c>
    </row>
    <row r="118" spans="2:6">
      <c r="B118" s="39">
        <v>512119</v>
      </c>
      <c r="C118" s="22" t="s">
        <v>372</v>
      </c>
      <c r="D118" s="36">
        <v>0</v>
      </c>
      <c r="E118" s="29">
        <v>43465</v>
      </c>
      <c r="F118" s="20">
        <v>3</v>
      </c>
    </row>
    <row r="119" spans="2:6">
      <c r="B119" s="39">
        <v>5122</v>
      </c>
      <c r="C119" s="22" t="s">
        <v>373</v>
      </c>
      <c r="D119" s="36">
        <v>1231255.6199999999</v>
      </c>
      <c r="E119" s="29">
        <v>43465</v>
      </c>
      <c r="F119" s="20">
        <v>3</v>
      </c>
    </row>
    <row r="120" spans="2:6">
      <c r="B120" s="39">
        <v>512201</v>
      </c>
      <c r="C120" s="22" t="s">
        <v>374</v>
      </c>
      <c r="D120" s="36">
        <v>69172.5</v>
      </c>
      <c r="E120" s="29">
        <v>43465</v>
      </c>
      <c r="F120" s="20">
        <v>3</v>
      </c>
    </row>
    <row r="121" spans="2:6">
      <c r="B121" s="39">
        <v>512202</v>
      </c>
      <c r="C121" s="22" t="s">
        <v>375</v>
      </c>
      <c r="D121" s="36">
        <v>39969.480000000003</v>
      </c>
      <c r="E121" s="29">
        <v>43465</v>
      </c>
      <c r="F121" s="20">
        <v>3</v>
      </c>
    </row>
    <row r="122" spans="2:6">
      <c r="B122" s="39">
        <v>512203</v>
      </c>
      <c r="C122" s="22" t="s">
        <v>376</v>
      </c>
      <c r="D122" s="35">
        <v>113840.34</v>
      </c>
      <c r="E122" s="29">
        <v>43465</v>
      </c>
      <c r="F122" s="20">
        <v>3</v>
      </c>
    </row>
    <row r="123" spans="2:6">
      <c r="B123" s="39">
        <v>512204</v>
      </c>
      <c r="C123" s="22" t="s">
        <v>377</v>
      </c>
      <c r="D123" s="35">
        <v>6783.2099999999991</v>
      </c>
      <c r="E123" s="29">
        <v>43465</v>
      </c>
      <c r="F123" s="20">
        <v>3</v>
      </c>
    </row>
    <row r="124" spans="2:6">
      <c r="B124" s="39">
        <v>512205</v>
      </c>
      <c r="C124" s="22" t="s">
        <v>378</v>
      </c>
      <c r="D124" s="35">
        <v>100309.84</v>
      </c>
      <c r="E124" s="29">
        <v>43465</v>
      </c>
      <c r="F124" s="20">
        <v>3</v>
      </c>
    </row>
    <row r="125" spans="2:6">
      <c r="B125" s="39">
        <v>512206</v>
      </c>
      <c r="C125" s="22" t="s">
        <v>379</v>
      </c>
      <c r="D125" s="35">
        <v>162280.19</v>
      </c>
      <c r="E125" s="29">
        <v>43465</v>
      </c>
      <c r="F125" s="20">
        <v>3</v>
      </c>
    </row>
    <row r="126" spans="2:6">
      <c r="B126" s="39">
        <v>512207</v>
      </c>
      <c r="C126" s="22" t="s">
        <v>380</v>
      </c>
      <c r="D126" s="35">
        <v>43327.18</v>
      </c>
      <c r="E126" s="29">
        <v>43465</v>
      </c>
      <c r="F126" s="20">
        <v>3</v>
      </c>
    </row>
    <row r="127" spans="2:6">
      <c r="B127" s="39">
        <v>512208</v>
      </c>
      <c r="C127" s="22" t="s">
        <v>381</v>
      </c>
      <c r="D127" s="35">
        <v>395154.29</v>
      </c>
      <c r="E127" s="29">
        <v>43465</v>
      </c>
      <c r="F127" s="20">
        <v>3</v>
      </c>
    </row>
    <row r="128" spans="2:6">
      <c r="B128" s="39">
        <v>512211</v>
      </c>
      <c r="C128" s="22" t="s">
        <v>590</v>
      </c>
      <c r="D128" s="35">
        <v>280918.84999999998</v>
      </c>
      <c r="E128" s="29">
        <v>43465</v>
      </c>
      <c r="F128" s="20">
        <v>3</v>
      </c>
    </row>
    <row r="129" spans="2:6">
      <c r="B129" s="39">
        <v>512212</v>
      </c>
      <c r="C129" s="22" t="s">
        <v>382</v>
      </c>
      <c r="D129" s="35">
        <v>2550</v>
      </c>
      <c r="E129" s="29">
        <v>43465</v>
      </c>
      <c r="F129" s="20">
        <v>3</v>
      </c>
    </row>
    <row r="130" spans="2:6">
      <c r="B130" s="39">
        <v>512213</v>
      </c>
      <c r="C130" s="27" t="s">
        <v>383</v>
      </c>
      <c r="D130" s="35">
        <v>0</v>
      </c>
      <c r="E130" s="29">
        <v>43465</v>
      </c>
      <c r="F130" s="20">
        <v>3</v>
      </c>
    </row>
    <row r="131" spans="2:6">
      <c r="B131" s="39">
        <v>512214</v>
      </c>
      <c r="C131" s="22" t="s">
        <v>168</v>
      </c>
      <c r="D131" s="35">
        <v>16949.739999999998</v>
      </c>
      <c r="E131" s="29">
        <v>43465</v>
      </c>
      <c r="F131" s="20">
        <v>3</v>
      </c>
    </row>
    <row r="132" spans="2:6">
      <c r="B132" s="39">
        <v>5123</v>
      </c>
      <c r="C132" s="22" t="s">
        <v>384</v>
      </c>
      <c r="D132" s="35">
        <v>4039482.41</v>
      </c>
      <c r="E132" s="29">
        <v>43465</v>
      </c>
      <c r="F132" s="20">
        <v>3</v>
      </c>
    </row>
    <row r="133" spans="2:6">
      <c r="B133" s="39">
        <v>512301</v>
      </c>
      <c r="C133" s="22" t="s">
        <v>177</v>
      </c>
      <c r="D133" s="36">
        <v>55376.6</v>
      </c>
      <c r="E133" s="29">
        <v>43465</v>
      </c>
      <c r="F133" s="20">
        <v>3</v>
      </c>
    </row>
    <row r="134" spans="2:6">
      <c r="B134" s="39">
        <v>512302</v>
      </c>
      <c r="C134" s="22" t="s">
        <v>178</v>
      </c>
      <c r="D134" s="35">
        <v>252486.61000000004</v>
      </c>
      <c r="E134" s="29">
        <v>43465</v>
      </c>
      <c r="F134" s="20">
        <v>3</v>
      </c>
    </row>
    <row r="135" spans="2:6">
      <c r="B135" s="39">
        <v>512303</v>
      </c>
      <c r="C135" s="22" t="s">
        <v>179</v>
      </c>
      <c r="D135" s="35">
        <v>18466.579999999998</v>
      </c>
      <c r="E135" s="29">
        <v>43465</v>
      </c>
      <c r="F135" s="20">
        <v>3</v>
      </c>
    </row>
    <row r="136" spans="2:6">
      <c r="B136" s="39">
        <v>512304</v>
      </c>
      <c r="C136" s="22" t="s">
        <v>30</v>
      </c>
      <c r="D136" s="35">
        <v>3397976.11</v>
      </c>
      <c r="E136" s="29">
        <v>43465</v>
      </c>
      <c r="F136" s="20">
        <v>3</v>
      </c>
    </row>
    <row r="137" spans="2:6">
      <c r="B137" s="39">
        <v>512305</v>
      </c>
      <c r="C137" s="22" t="s">
        <v>180</v>
      </c>
      <c r="D137" s="35">
        <v>45808.68</v>
      </c>
      <c r="E137" s="29">
        <v>43465</v>
      </c>
      <c r="F137" s="20">
        <v>3</v>
      </c>
    </row>
    <row r="138" spans="2:6">
      <c r="B138" s="39">
        <v>512306</v>
      </c>
      <c r="C138" s="22" t="s">
        <v>181</v>
      </c>
      <c r="D138" s="35">
        <v>0</v>
      </c>
      <c r="E138" s="29">
        <v>43465</v>
      </c>
      <c r="F138" s="20">
        <v>3</v>
      </c>
    </row>
    <row r="139" spans="2:6">
      <c r="B139" s="39">
        <v>512307</v>
      </c>
      <c r="C139" s="22" t="s">
        <v>182</v>
      </c>
      <c r="D139" s="35">
        <v>70391.03</v>
      </c>
      <c r="E139" s="29">
        <v>43465</v>
      </c>
      <c r="F139" s="20">
        <v>3</v>
      </c>
    </row>
    <row r="140" spans="2:6">
      <c r="B140" s="39">
        <v>512308</v>
      </c>
      <c r="C140" s="22" t="s">
        <v>6</v>
      </c>
      <c r="D140" s="35">
        <v>650.17999999999995</v>
      </c>
      <c r="E140" s="29">
        <v>43465</v>
      </c>
      <c r="F140" s="20">
        <v>3</v>
      </c>
    </row>
    <row r="141" spans="2:6" ht="15">
      <c r="B141" s="45">
        <v>512309</v>
      </c>
      <c r="C141" s="11" t="s">
        <v>385</v>
      </c>
      <c r="D141" s="35">
        <v>198326.61999999997</v>
      </c>
      <c r="E141" s="29">
        <v>43465</v>
      </c>
      <c r="F141" s="20">
        <v>3</v>
      </c>
    </row>
    <row r="142" spans="2:6">
      <c r="B142" s="39">
        <v>5124</v>
      </c>
      <c r="C142" s="22" t="s">
        <v>386</v>
      </c>
      <c r="D142" s="35">
        <v>1810649.6199999999</v>
      </c>
      <c r="E142" s="29">
        <v>43465</v>
      </c>
      <c r="F142" s="20">
        <v>3</v>
      </c>
    </row>
    <row r="143" spans="2:6" ht="15">
      <c r="B143" s="45">
        <v>512401</v>
      </c>
      <c r="C143" s="11" t="s">
        <v>387</v>
      </c>
      <c r="D143" s="35">
        <v>130983.68999999997</v>
      </c>
      <c r="E143" s="29">
        <v>43465</v>
      </c>
      <c r="F143" s="20">
        <v>3</v>
      </c>
    </row>
    <row r="144" spans="2:6">
      <c r="B144" s="39">
        <v>512402</v>
      </c>
      <c r="C144" s="22" t="s">
        <v>388</v>
      </c>
      <c r="D144" s="35">
        <v>7386.1299999999992</v>
      </c>
      <c r="E144" s="29">
        <v>43465</v>
      </c>
      <c r="F144" s="20">
        <v>3</v>
      </c>
    </row>
    <row r="145" spans="2:6">
      <c r="B145" s="39">
        <v>512403</v>
      </c>
      <c r="C145" s="22" t="s">
        <v>389</v>
      </c>
      <c r="D145" s="35">
        <v>80301.12999999999</v>
      </c>
      <c r="E145" s="29">
        <v>43465</v>
      </c>
      <c r="F145" s="20">
        <v>3</v>
      </c>
    </row>
    <row r="146" spans="2:6">
      <c r="B146" s="39">
        <v>512404</v>
      </c>
      <c r="C146" s="22" t="s">
        <v>390</v>
      </c>
      <c r="D146" s="35">
        <v>0</v>
      </c>
      <c r="E146" s="29">
        <v>43465</v>
      </c>
      <c r="F146" s="20">
        <v>3</v>
      </c>
    </row>
    <row r="147" spans="2:6">
      <c r="B147" s="39">
        <v>512405</v>
      </c>
      <c r="C147" s="22" t="s">
        <v>391</v>
      </c>
      <c r="D147" s="35">
        <v>669.21999999999991</v>
      </c>
      <c r="E147" s="29">
        <v>43465</v>
      </c>
      <c r="F147" s="20">
        <v>3</v>
      </c>
    </row>
    <row r="148" spans="2:6">
      <c r="B148" s="39">
        <v>512406</v>
      </c>
      <c r="C148" s="22" t="s">
        <v>392</v>
      </c>
      <c r="D148" s="35">
        <v>0</v>
      </c>
      <c r="E148" s="29">
        <v>43465</v>
      </c>
      <c r="F148" s="20">
        <v>3</v>
      </c>
    </row>
    <row r="149" spans="2:6">
      <c r="B149" s="39">
        <v>512407</v>
      </c>
      <c r="C149" s="22" t="s">
        <v>372</v>
      </c>
      <c r="D149" s="36">
        <v>13792.66</v>
      </c>
      <c r="E149" s="29">
        <v>43465</v>
      </c>
      <c r="F149" s="20">
        <v>3</v>
      </c>
    </row>
    <row r="150" spans="2:6">
      <c r="B150" s="39">
        <v>512408</v>
      </c>
      <c r="C150" s="22" t="s">
        <v>393</v>
      </c>
      <c r="D150" s="35">
        <v>27985.5</v>
      </c>
      <c r="E150" s="29">
        <v>43465</v>
      </c>
      <c r="F150" s="20">
        <v>3</v>
      </c>
    </row>
    <row r="151" spans="2:6">
      <c r="B151" s="39">
        <v>512409</v>
      </c>
      <c r="C151" s="22" t="s">
        <v>394</v>
      </c>
      <c r="D151" s="36">
        <v>118395.45999999999</v>
      </c>
      <c r="E151" s="29">
        <v>43465</v>
      </c>
      <c r="F151" s="20">
        <v>3</v>
      </c>
    </row>
    <row r="152" spans="2:6">
      <c r="B152" s="39">
        <v>512410</v>
      </c>
      <c r="C152" s="22" t="s">
        <v>395</v>
      </c>
      <c r="D152" s="35">
        <v>475150.27999999997</v>
      </c>
      <c r="E152" s="29">
        <v>43465</v>
      </c>
      <c r="F152" s="20">
        <v>3</v>
      </c>
    </row>
    <row r="153" spans="2:6">
      <c r="B153" s="39">
        <v>512411</v>
      </c>
      <c r="C153" s="22" t="s">
        <v>396</v>
      </c>
      <c r="D153" s="35">
        <v>945485.55</v>
      </c>
      <c r="E153" s="29">
        <v>43465</v>
      </c>
      <c r="F153" s="20">
        <v>3</v>
      </c>
    </row>
    <row r="154" spans="2:6">
      <c r="B154" s="39">
        <v>512412</v>
      </c>
      <c r="C154" s="22" t="s">
        <v>397</v>
      </c>
      <c r="D154" s="35">
        <v>0</v>
      </c>
      <c r="E154" s="29">
        <v>43465</v>
      </c>
      <c r="F154" s="20">
        <v>3</v>
      </c>
    </row>
    <row r="155" spans="2:6">
      <c r="B155" s="39">
        <v>512413</v>
      </c>
      <c r="C155" s="22" t="s">
        <v>6</v>
      </c>
      <c r="D155" s="35">
        <v>0</v>
      </c>
      <c r="E155" s="29">
        <v>43465</v>
      </c>
      <c r="F155" s="20">
        <v>3</v>
      </c>
    </row>
    <row r="156" spans="2:6">
      <c r="B156" s="39">
        <v>512414</v>
      </c>
      <c r="C156" s="22" t="s">
        <v>365</v>
      </c>
      <c r="D156" s="35">
        <v>10500</v>
      </c>
      <c r="E156" s="29">
        <v>43465</v>
      </c>
      <c r="F156" s="20">
        <v>3</v>
      </c>
    </row>
    <row r="157" spans="2:6">
      <c r="B157" s="39">
        <v>5125</v>
      </c>
      <c r="C157" s="22" t="s">
        <v>398</v>
      </c>
      <c r="D157" s="36">
        <v>805708.7</v>
      </c>
      <c r="E157" s="29">
        <v>43465</v>
      </c>
      <c r="F157" s="20">
        <v>3</v>
      </c>
    </row>
    <row r="158" spans="2:6">
      <c r="B158" s="39">
        <v>512501</v>
      </c>
      <c r="C158" s="22" t="s">
        <v>399</v>
      </c>
      <c r="D158" s="36">
        <v>81361.919999999998</v>
      </c>
      <c r="E158" s="29">
        <v>43465</v>
      </c>
      <c r="F158" s="20">
        <v>3</v>
      </c>
    </row>
    <row r="159" spans="2:6">
      <c r="B159" s="39">
        <v>512502</v>
      </c>
      <c r="C159" s="22" t="s">
        <v>400</v>
      </c>
      <c r="D159" s="36">
        <v>0</v>
      </c>
      <c r="E159" s="29">
        <v>43465</v>
      </c>
      <c r="F159" s="20">
        <v>3</v>
      </c>
    </row>
    <row r="160" spans="2:6">
      <c r="B160" s="39">
        <v>512503</v>
      </c>
      <c r="C160" s="22" t="s">
        <v>401</v>
      </c>
      <c r="D160" s="35">
        <v>0</v>
      </c>
      <c r="E160" s="29">
        <v>43465</v>
      </c>
      <c r="F160" s="20">
        <v>3</v>
      </c>
    </row>
    <row r="161" spans="2:6">
      <c r="B161" s="39">
        <v>512504</v>
      </c>
      <c r="C161" s="22" t="s">
        <v>157</v>
      </c>
      <c r="D161" s="36">
        <v>22128.85</v>
      </c>
      <c r="E161" s="29">
        <v>43465</v>
      </c>
      <c r="F161" s="20">
        <v>3</v>
      </c>
    </row>
    <row r="162" spans="2:6">
      <c r="B162" s="39">
        <v>512505</v>
      </c>
      <c r="C162" s="22" t="s">
        <v>402</v>
      </c>
      <c r="D162" s="36">
        <v>344</v>
      </c>
      <c r="E162" s="29">
        <v>43465</v>
      </c>
      <c r="F162" s="20">
        <v>3</v>
      </c>
    </row>
    <row r="163" spans="2:6">
      <c r="B163" s="39">
        <v>512506</v>
      </c>
      <c r="C163" s="22" t="s">
        <v>403</v>
      </c>
      <c r="D163" s="36">
        <v>3528.46</v>
      </c>
      <c r="E163" s="29">
        <v>43465</v>
      </c>
      <c r="F163" s="20">
        <v>3</v>
      </c>
    </row>
    <row r="164" spans="2:6">
      <c r="B164" s="39">
        <v>512507</v>
      </c>
      <c r="C164" s="22" t="s">
        <v>404</v>
      </c>
      <c r="D164" s="35">
        <v>650723.83999999997</v>
      </c>
      <c r="E164" s="29">
        <v>43465</v>
      </c>
      <c r="F164" s="20">
        <v>3</v>
      </c>
    </row>
    <row r="165" spans="2:6">
      <c r="B165" s="39">
        <v>512508</v>
      </c>
      <c r="C165" s="22" t="s">
        <v>405</v>
      </c>
      <c r="D165" s="35">
        <v>47621.630000000005</v>
      </c>
      <c r="E165" s="29">
        <v>43465</v>
      </c>
      <c r="F165" s="20">
        <v>3</v>
      </c>
    </row>
    <row r="166" spans="2:6">
      <c r="B166" s="39">
        <v>5126</v>
      </c>
      <c r="C166" s="22" t="s">
        <v>406</v>
      </c>
      <c r="D166" s="35">
        <v>202073.81999999998</v>
      </c>
      <c r="E166" s="29">
        <v>43465</v>
      </c>
      <c r="F166" s="20">
        <v>3</v>
      </c>
    </row>
    <row r="167" spans="2:6">
      <c r="B167" s="39">
        <v>512601</v>
      </c>
      <c r="C167" s="22" t="s">
        <v>407</v>
      </c>
      <c r="D167" s="35">
        <v>22505.94</v>
      </c>
      <c r="E167" s="29">
        <v>43465</v>
      </c>
      <c r="F167" s="20">
        <v>3</v>
      </c>
    </row>
    <row r="168" spans="2:6">
      <c r="B168" s="39">
        <v>512602</v>
      </c>
      <c r="C168" s="22" t="s">
        <v>408</v>
      </c>
      <c r="D168" s="35">
        <v>0</v>
      </c>
      <c r="E168" s="29">
        <v>43465</v>
      </c>
      <c r="F168" s="20">
        <v>3</v>
      </c>
    </row>
    <row r="169" spans="2:6">
      <c r="B169" s="39">
        <v>512603</v>
      </c>
      <c r="C169" s="22" t="s">
        <v>372</v>
      </c>
      <c r="D169" s="35">
        <v>11707.649999999998</v>
      </c>
      <c r="E169" s="29">
        <v>43465</v>
      </c>
      <c r="F169" s="20">
        <v>3</v>
      </c>
    </row>
    <row r="170" spans="2:6">
      <c r="B170" s="39">
        <v>512604</v>
      </c>
      <c r="C170" s="22" t="s">
        <v>366</v>
      </c>
      <c r="D170" s="36">
        <v>156</v>
      </c>
      <c r="E170" s="29">
        <v>43465</v>
      </c>
      <c r="F170" s="20">
        <v>3</v>
      </c>
    </row>
    <row r="171" spans="2:6">
      <c r="B171" s="39">
        <v>512605</v>
      </c>
      <c r="C171" s="22" t="s">
        <v>5</v>
      </c>
      <c r="D171" s="36">
        <v>0</v>
      </c>
      <c r="E171" s="29">
        <v>43465</v>
      </c>
      <c r="F171" s="20">
        <v>3</v>
      </c>
    </row>
    <row r="172" spans="2:6">
      <c r="B172" s="39">
        <v>512606</v>
      </c>
      <c r="C172" s="22" t="s">
        <v>409</v>
      </c>
      <c r="D172" s="35">
        <v>30.36</v>
      </c>
      <c r="E172" s="29">
        <v>43465</v>
      </c>
      <c r="F172" s="20">
        <v>3</v>
      </c>
    </row>
    <row r="173" spans="2:6">
      <c r="B173" s="39">
        <v>512607</v>
      </c>
      <c r="C173" s="22" t="s">
        <v>410</v>
      </c>
      <c r="D173" s="35">
        <v>145638.72</v>
      </c>
      <c r="E173" s="29">
        <v>43465</v>
      </c>
      <c r="F173" s="20">
        <v>3</v>
      </c>
    </row>
    <row r="174" spans="2:6">
      <c r="B174" s="39">
        <v>512608</v>
      </c>
      <c r="C174" s="22" t="s">
        <v>411</v>
      </c>
      <c r="D174" s="36">
        <v>22035.149999999998</v>
      </c>
      <c r="E174" s="29">
        <v>43465</v>
      </c>
      <c r="F174" s="20">
        <v>3</v>
      </c>
    </row>
    <row r="175" spans="2:6">
      <c r="B175" s="39">
        <v>5127</v>
      </c>
      <c r="C175" s="22" t="s">
        <v>412</v>
      </c>
      <c r="D175" s="36">
        <v>150179.47</v>
      </c>
      <c r="E175" s="29">
        <v>43465</v>
      </c>
      <c r="F175" s="20">
        <v>3</v>
      </c>
    </row>
    <row r="176" spans="2:6">
      <c r="B176" s="39">
        <v>512701</v>
      </c>
      <c r="C176" s="22" t="s">
        <v>413</v>
      </c>
      <c r="D176" s="35">
        <v>150179.47</v>
      </c>
      <c r="E176" s="29">
        <v>43465</v>
      </c>
      <c r="F176" s="20">
        <v>3</v>
      </c>
    </row>
    <row r="177" spans="2:6">
      <c r="B177" s="39">
        <v>512702</v>
      </c>
      <c r="C177" s="22" t="s">
        <v>354</v>
      </c>
      <c r="D177" s="35">
        <v>0</v>
      </c>
      <c r="E177" s="29">
        <v>43465</v>
      </c>
      <c r="F177" s="20">
        <v>3</v>
      </c>
    </row>
    <row r="178" spans="2:6">
      <c r="B178" s="39">
        <v>5128</v>
      </c>
      <c r="C178" s="22" t="s">
        <v>414</v>
      </c>
      <c r="D178" s="35">
        <v>82167.81</v>
      </c>
      <c r="E178" s="29">
        <v>43465</v>
      </c>
      <c r="F178" s="20">
        <v>3</v>
      </c>
    </row>
    <row r="179" spans="2:6">
      <c r="B179" s="39">
        <v>512801</v>
      </c>
      <c r="C179" s="22" t="s">
        <v>558</v>
      </c>
      <c r="D179" s="35">
        <v>5697.23</v>
      </c>
      <c r="E179" s="29">
        <v>43465</v>
      </c>
      <c r="F179" s="20">
        <v>3</v>
      </c>
    </row>
    <row r="180" spans="2:6">
      <c r="B180" s="39">
        <v>512802</v>
      </c>
      <c r="C180" s="22" t="s">
        <v>357</v>
      </c>
      <c r="D180" s="36">
        <v>0</v>
      </c>
      <c r="E180" s="29">
        <v>43465</v>
      </c>
      <c r="F180" s="20">
        <v>3</v>
      </c>
    </row>
    <row r="181" spans="2:6">
      <c r="B181" s="39">
        <v>512804</v>
      </c>
      <c r="C181" s="22" t="s">
        <v>359</v>
      </c>
      <c r="D181" s="35">
        <v>71980</v>
      </c>
      <c r="E181" s="29">
        <v>43465</v>
      </c>
      <c r="F181" s="20">
        <v>3</v>
      </c>
    </row>
    <row r="182" spans="2:6">
      <c r="B182" s="39">
        <v>512805</v>
      </c>
      <c r="C182" s="22" t="s">
        <v>360</v>
      </c>
      <c r="D182" s="36">
        <v>4490.58</v>
      </c>
      <c r="E182" s="29">
        <v>43465</v>
      </c>
      <c r="F182" s="20">
        <v>3</v>
      </c>
    </row>
    <row r="183" spans="2:6">
      <c r="B183" s="39">
        <v>512806</v>
      </c>
      <c r="C183" s="22" t="s">
        <v>362</v>
      </c>
      <c r="D183" s="36">
        <v>0</v>
      </c>
      <c r="E183" s="29">
        <v>43465</v>
      </c>
      <c r="F183" s="20">
        <v>3</v>
      </c>
    </row>
    <row r="184" spans="2:6">
      <c r="B184" s="39">
        <v>512808</v>
      </c>
      <c r="C184" s="22" t="s">
        <v>361</v>
      </c>
      <c r="D184" s="36">
        <v>0</v>
      </c>
      <c r="E184" s="29">
        <v>43465</v>
      </c>
      <c r="F184" s="20">
        <v>3</v>
      </c>
    </row>
    <row r="185" spans="2:6">
      <c r="B185" s="39">
        <v>6</v>
      </c>
      <c r="C185" s="22" t="s">
        <v>2</v>
      </c>
      <c r="D185" s="35">
        <v>15771844.800000001</v>
      </c>
      <c r="E185" s="29">
        <v>43465</v>
      </c>
      <c r="F185" s="20">
        <v>2</v>
      </c>
    </row>
    <row r="186" spans="2:6">
      <c r="B186" s="39">
        <v>61</v>
      </c>
      <c r="C186" s="22" t="s">
        <v>415</v>
      </c>
      <c r="D186" s="35">
        <v>14555087.550000001</v>
      </c>
      <c r="E186" s="29">
        <v>43465</v>
      </c>
      <c r="F186" s="20">
        <v>2</v>
      </c>
    </row>
    <row r="187" spans="2:6">
      <c r="B187" s="39">
        <v>611</v>
      </c>
      <c r="C187" s="22" t="s">
        <v>416</v>
      </c>
      <c r="D187" s="35">
        <v>11846502.800000001</v>
      </c>
      <c r="E187" s="29">
        <v>43465</v>
      </c>
      <c r="F187" s="20">
        <v>2</v>
      </c>
    </row>
    <row r="188" spans="2:6">
      <c r="B188" s="39">
        <v>6111</v>
      </c>
      <c r="C188" s="22" t="s">
        <v>417</v>
      </c>
      <c r="D188" s="35">
        <v>3702510.0799999996</v>
      </c>
      <c r="E188" s="29">
        <v>43465</v>
      </c>
      <c r="F188" s="20">
        <v>2</v>
      </c>
    </row>
    <row r="189" spans="2:6">
      <c r="B189" s="39">
        <v>611101</v>
      </c>
      <c r="C189" s="22" t="s">
        <v>256</v>
      </c>
      <c r="D189" s="35">
        <v>3642490.9299999997</v>
      </c>
      <c r="E189" s="29">
        <v>43465</v>
      </c>
      <c r="F189" s="20">
        <v>2</v>
      </c>
    </row>
    <row r="190" spans="2:6">
      <c r="B190" s="39">
        <v>611102</v>
      </c>
      <c r="C190" s="22" t="s">
        <v>347</v>
      </c>
      <c r="D190" s="36">
        <v>60088.07</v>
      </c>
      <c r="E190" s="29">
        <v>43465</v>
      </c>
      <c r="F190" s="20">
        <v>2</v>
      </c>
    </row>
    <row r="191" spans="2:6">
      <c r="B191" s="39">
        <v>611103</v>
      </c>
      <c r="C191" s="22" t="s">
        <v>368</v>
      </c>
      <c r="D191" s="36">
        <v>-68.92</v>
      </c>
      <c r="E191" s="29">
        <v>43465</v>
      </c>
      <c r="F191" s="20">
        <v>2</v>
      </c>
    </row>
    <row r="192" spans="2:6">
      <c r="B192" s="39">
        <v>611104</v>
      </c>
      <c r="C192" s="22" t="s">
        <v>372</v>
      </c>
      <c r="D192" s="36">
        <v>0</v>
      </c>
      <c r="E192" s="29">
        <v>43465</v>
      </c>
      <c r="F192" s="20">
        <v>2</v>
      </c>
    </row>
    <row r="193" spans="2:6">
      <c r="B193" s="39">
        <v>611105</v>
      </c>
      <c r="C193" s="22" t="s">
        <v>370</v>
      </c>
      <c r="D193" s="36">
        <v>0</v>
      </c>
      <c r="E193" s="29">
        <v>43465</v>
      </c>
      <c r="F193" s="20">
        <v>2</v>
      </c>
    </row>
    <row r="194" spans="2:6">
      <c r="B194" s="39">
        <v>611106</v>
      </c>
      <c r="C194" s="22" t="s">
        <v>193</v>
      </c>
      <c r="D194" s="36">
        <v>0</v>
      </c>
      <c r="E194" s="29">
        <v>43465</v>
      </c>
      <c r="F194" s="20">
        <v>2</v>
      </c>
    </row>
    <row r="195" spans="2:6">
      <c r="B195" s="39">
        <v>611107</v>
      </c>
      <c r="C195" s="22" t="s">
        <v>408</v>
      </c>
      <c r="D195" s="35">
        <v>0</v>
      </c>
      <c r="E195" s="29">
        <v>43465</v>
      </c>
      <c r="F195" s="20">
        <v>2</v>
      </c>
    </row>
    <row r="196" spans="2:6">
      <c r="B196" s="39">
        <v>6112</v>
      </c>
      <c r="C196" s="22" t="s">
        <v>418</v>
      </c>
      <c r="D196" s="35">
        <v>1135734.7</v>
      </c>
      <c r="E196" s="29">
        <v>43465</v>
      </c>
      <c r="F196" s="20">
        <v>2</v>
      </c>
    </row>
    <row r="197" spans="2:6">
      <c r="B197" s="39">
        <v>611201</v>
      </c>
      <c r="C197" s="22" t="s">
        <v>246</v>
      </c>
      <c r="D197" s="35">
        <v>303990.11</v>
      </c>
      <c r="E197" s="29">
        <v>43465</v>
      </c>
      <c r="F197" s="20">
        <v>2</v>
      </c>
    </row>
    <row r="198" spans="2:6">
      <c r="B198" s="39">
        <v>611202</v>
      </c>
      <c r="C198" s="22" t="s">
        <v>247</v>
      </c>
      <c r="D198" s="35">
        <v>101671.05000000002</v>
      </c>
      <c r="E198" s="29">
        <v>43465</v>
      </c>
      <c r="F198" s="20">
        <v>2</v>
      </c>
    </row>
    <row r="199" spans="2:6">
      <c r="B199" s="39">
        <v>611203</v>
      </c>
      <c r="C199" s="22" t="s">
        <v>248</v>
      </c>
      <c r="D199" s="35">
        <v>79243.59</v>
      </c>
      <c r="E199" s="29">
        <v>43465</v>
      </c>
      <c r="F199" s="20">
        <v>2</v>
      </c>
    </row>
    <row r="200" spans="2:6">
      <c r="B200" s="39">
        <v>611204</v>
      </c>
      <c r="C200" s="22" t="s">
        <v>249</v>
      </c>
      <c r="D200" s="36">
        <v>208312.29</v>
      </c>
      <c r="E200" s="29">
        <v>43465</v>
      </c>
      <c r="F200" s="20">
        <v>2</v>
      </c>
    </row>
    <row r="201" spans="2:6">
      <c r="B201" s="39">
        <v>611205</v>
      </c>
      <c r="C201" s="22" t="s">
        <v>348</v>
      </c>
      <c r="D201" s="35">
        <v>362292.66</v>
      </c>
      <c r="E201" s="29">
        <v>43465</v>
      </c>
      <c r="F201" s="20">
        <v>2</v>
      </c>
    </row>
    <row r="202" spans="2:6">
      <c r="B202" s="39">
        <v>611206</v>
      </c>
      <c r="C202" s="22" t="s">
        <v>350</v>
      </c>
      <c r="D202" s="35">
        <v>80225</v>
      </c>
      <c r="E202" s="29">
        <v>43465</v>
      </c>
      <c r="F202" s="20">
        <v>2</v>
      </c>
    </row>
    <row r="203" spans="2:6">
      <c r="B203" s="39">
        <v>6113</v>
      </c>
      <c r="C203" s="22" t="s">
        <v>419</v>
      </c>
      <c r="D203" s="35">
        <v>538963.27</v>
      </c>
      <c r="E203" s="29">
        <v>43465</v>
      </c>
      <c r="F203" s="20">
        <v>2</v>
      </c>
    </row>
    <row r="204" spans="2:6">
      <c r="B204" s="39">
        <v>611301</v>
      </c>
      <c r="C204" s="22" t="s">
        <v>420</v>
      </c>
      <c r="D204" s="35">
        <v>465616.89</v>
      </c>
      <c r="E204" s="29">
        <v>43465</v>
      </c>
      <c r="F204" s="20">
        <v>2</v>
      </c>
    </row>
    <row r="205" spans="2:6">
      <c r="B205" s="39">
        <v>611302</v>
      </c>
      <c r="C205" s="22" t="s">
        <v>421</v>
      </c>
      <c r="D205" s="35">
        <v>20961.47</v>
      </c>
      <c r="E205" s="29">
        <v>43465</v>
      </c>
      <c r="F205" s="20">
        <v>2</v>
      </c>
    </row>
    <row r="206" spans="2:6">
      <c r="B206" s="39">
        <v>611303</v>
      </c>
      <c r="C206" s="22" t="s">
        <v>422</v>
      </c>
      <c r="D206" s="35">
        <v>52384.909999999989</v>
      </c>
      <c r="E206" s="29">
        <v>43465</v>
      </c>
      <c r="F206" s="20">
        <v>2</v>
      </c>
    </row>
    <row r="207" spans="2:6">
      <c r="B207" s="39">
        <v>6114</v>
      </c>
      <c r="C207" s="22" t="s">
        <v>423</v>
      </c>
      <c r="D207" s="35">
        <v>545265.30000000005</v>
      </c>
      <c r="E207" s="29">
        <v>43465</v>
      </c>
      <c r="F207" s="20">
        <v>2</v>
      </c>
    </row>
    <row r="208" spans="2:6">
      <c r="B208" s="39">
        <v>611401</v>
      </c>
      <c r="C208" s="22" t="s">
        <v>179</v>
      </c>
      <c r="D208" s="35">
        <v>248152.98</v>
      </c>
      <c r="E208" s="29">
        <v>43465</v>
      </c>
      <c r="F208" s="20">
        <v>2</v>
      </c>
    </row>
    <row r="209" spans="2:6">
      <c r="B209" s="39">
        <v>611402</v>
      </c>
      <c r="C209" s="22" t="s">
        <v>178</v>
      </c>
      <c r="D209" s="35">
        <v>50075.32</v>
      </c>
      <c r="E209" s="29">
        <v>43465</v>
      </c>
      <c r="F209" s="20">
        <v>2</v>
      </c>
    </row>
    <row r="210" spans="2:6">
      <c r="B210" s="39">
        <v>611403</v>
      </c>
      <c r="C210" s="22" t="s">
        <v>6</v>
      </c>
      <c r="D210" s="35">
        <v>26056.68</v>
      </c>
      <c r="E210" s="29">
        <v>43465</v>
      </c>
      <c r="F210" s="20">
        <v>2</v>
      </c>
    </row>
    <row r="211" spans="2:6">
      <c r="B211" s="39">
        <v>611404</v>
      </c>
      <c r="C211" s="22" t="s">
        <v>424</v>
      </c>
      <c r="D211" s="36">
        <v>165745.26999999999</v>
      </c>
      <c r="E211" s="29">
        <v>43465</v>
      </c>
      <c r="F211" s="20">
        <v>2</v>
      </c>
    </row>
    <row r="212" spans="2:6">
      <c r="B212" s="39">
        <v>611405</v>
      </c>
      <c r="C212" s="22" t="s">
        <v>177</v>
      </c>
      <c r="D212" s="35">
        <v>0</v>
      </c>
      <c r="E212" s="29">
        <v>43465</v>
      </c>
      <c r="F212" s="20">
        <v>2</v>
      </c>
    </row>
    <row r="213" spans="2:6">
      <c r="B213" s="39">
        <v>611406</v>
      </c>
      <c r="C213" s="22" t="s">
        <v>425</v>
      </c>
      <c r="D213" s="35">
        <v>42529.06</v>
      </c>
      <c r="E213" s="29">
        <v>43465</v>
      </c>
      <c r="F213" s="20">
        <v>2</v>
      </c>
    </row>
    <row r="214" spans="2:6">
      <c r="B214" s="39">
        <v>611407</v>
      </c>
      <c r="C214" s="22" t="s">
        <v>426</v>
      </c>
      <c r="D214" s="35">
        <v>12705.990000000002</v>
      </c>
      <c r="E214" s="29">
        <v>43465</v>
      </c>
      <c r="F214" s="20">
        <v>2</v>
      </c>
    </row>
    <row r="215" spans="2:6">
      <c r="B215" s="39">
        <v>6115</v>
      </c>
      <c r="C215" s="22" t="s">
        <v>384</v>
      </c>
      <c r="D215" s="35">
        <v>2085649.03</v>
      </c>
      <c r="E215" s="29">
        <v>43465</v>
      </c>
      <c r="F215" s="20">
        <v>2</v>
      </c>
    </row>
    <row r="216" spans="2:6">
      <c r="B216" s="39">
        <v>611501</v>
      </c>
      <c r="C216" s="22" t="s">
        <v>6</v>
      </c>
      <c r="D216" s="35">
        <v>220867.53999999998</v>
      </c>
      <c r="E216" s="29">
        <v>43465</v>
      </c>
      <c r="F216" s="20">
        <v>2</v>
      </c>
    </row>
    <row r="217" spans="2:6">
      <c r="B217" s="39">
        <v>611502</v>
      </c>
      <c r="C217" s="22" t="s">
        <v>177</v>
      </c>
      <c r="D217" s="35">
        <v>57047.740000000005</v>
      </c>
      <c r="E217" s="29">
        <v>43465</v>
      </c>
      <c r="F217" s="20">
        <v>2</v>
      </c>
    </row>
    <row r="218" spans="2:6">
      <c r="B218" s="39">
        <v>611503</v>
      </c>
      <c r="C218" s="22" t="s">
        <v>178</v>
      </c>
      <c r="D218" s="35">
        <v>255187.96</v>
      </c>
      <c r="E218" s="29">
        <v>43465</v>
      </c>
      <c r="F218" s="20">
        <v>2</v>
      </c>
    </row>
    <row r="219" spans="2:6">
      <c r="B219" s="39">
        <v>611504</v>
      </c>
      <c r="C219" s="22" t="s">
        <v>179</v>
      </c>
      <c r="D219" s="35">
        <v>132304.47999999998</v>
      </c>
      <c r="E219" s="29">
        <v>43465</v>
      </c>
      <c r="F219" s="20">
        <v>2</v>
      </c>
    </row>
    <row r="220" spans="2:6">
      <c r="B220" s="39">
        <v>611505</v>
      </c>
      <c r="C220" s="22" t="s">
        <v>30</v>
      </c>
      <c r="D220" s="35">
        <v>609277.6399999999</v>
      </c>
      <c r="E220" s="29">
        <v>43465</v>
      </c>
      <c r="F220" s="20">
        <v>2</v>
      </c>
    </row>
    <row r="221" spans="2:6" ht="15">
      <c r="B221" s="45">
        <v>611506</v>
      </c>
      <c r="C221" s="22" t="s">
        <v>180</v>
      </c>
      <c r="D221" s="35">
        <v>701735.41</v>
      </c>
      <c r="E221" s="29">
        <v>43465</v>
      </c>
      <c r="F221" s="20">
        <v>2</v>
      </c>
    </row>
    <row r="222" spans="2:6">
      <c r="B222" s="39">
        <v>611508</v>
      </c>
      <c r="C222" s="22" t="s">
        <v>182</v>
      </c>
      <c r="D222" s="35">
        <v>16550.469999999998</v>
      </c>
      <c r="E222" s="29">
        <v>43465</v>
      </c>
      <c r="F222" s="20">
        <v>2</v>
      </c>
    </row>
    <row r="223" spans="2:6">
      <c r="B223" s="39">
        <v>611509</v>
      </c>
      <c r="C223" s="22" t="s">
        <v>427</v>
      </c>
      <c r="D223" s="36">
        <v>92677.789999999979</v>
      </c>
      <c r="E223" s="29">
        <v>43465</v>
      </c>
      <c r="F223" s="20">
        <v>2</v>
      </c>
    </row>
    <row r="224" spans="2:6">
      <c r="B224" s="39">
        <v>6116</v>
      </c>
      <c r="C224" s="22" t="s">
        <v>428</v>
      </c>
      <c r="D224" s="36">
        <v>331680.39</v>
      </c>
      <c r="E224" s="29">
        <v>43465</v>
      </c>
      <c r="F224" s="20">
        <v>2</v>
      </c>
    </row>
    <row r="225" spans="2:6">
      <c r="B225" s="39">
        <v>611601</v>
      </c>
      <c r="C225" s="22" t="s">
        <v>429</v>
      </c>
      <c r="D225" s="36">
        <v>120141.21</v>
      </c>
      <c r="E225" s="29">
        <v>43465</v>
      </c>
      <c r="F225" s="20">
        <v>2</v>
      </c>
    </row>
    <row r="226" spans="2:6">
      <c r="B226" s="39">
        <v>611602</v>
      </c>
      <c r="C226" s="22" t="s">
        <v>430</v>
      </c>
      <c r="D226" s="36">
        <v>211539.18</v>
      </c>
      <c r="E226" s="29">
        <v>43465</v>
      </c>
      <c r="F226" s="20">
        <v>2</v>
      </c>
    </row>
    <row r="227" spans="2:6">
      <c r="B227" s="39">
        <v>6117</v>
      </c>
      <c r="C227" s="22" t="s">
        <v>431</v>
      </c>
      <c r="D227" s="36">
        <v>1355049.1400000001</v>
      </c>
      <c r="E227" s="29">
        <v>43465</v>
      </c>
      <c r="F227" s="20">
        <v>2</v>
      </c>
    </row>
    <row r="228" spans="2:6">
      <c r="B228" s="39">
        <v>611701</v>
      </c>
      <c r="C228" s="22" t="s">
        <v>365</v>
      </c>
      <c r="D228" s="36">
        <v>12632.78</v>
      </c>
      <c r="E228" s="29">
        <v>43465</v>
      </c>
      <c r="F228" s="20">
        <v>2</v>
      </c>
    </row>
    <row r="229" spans="2:6">
      <c r="B229" s="39">
        <v>611702</v>
      </c>
      <c r="C229" s="22" t="s">
        <v>432</v>
      </c>
      <c r="D229" s="36">
        <v>651920.22000000009</v>
      </c>
      <c r="E229" s="29">
        <v>43465</v>
      </c>
      <c r="F229" s="20">
        <v>2</v>
      </c>
    </row>
    <row r="230" spans="2:6">
      <c r="B230" s="39">
        <v>611703</v>
      </c>
      <c r="C230" s="22" t="s">
        <v>433</v>
      </c>
      <c r="D230" s="36">
        <v>2007</v>
      </c>
      <c r="E230" s="29">
        <v>43465</v>
      </c>
      <c r="F230" s="20">
        <v>2</v>
      </c>
    </row>
    <row r="231" spans="2:6">
      <c r="B231" s="39">
        <v>611704</v>
      </c>
      <c r="C231" s="22" t="s">
        <v>434</v>
      </c>
      <c r="D231" s="35">
        <v>324949.83999999997</v>
      </c>
      <c r="E231" s="29">
        <v>43465</v>
      </c>
      <c r="F231" s="20">
        <v>2</v>
      </c>
    </row>
    <row r="232" spans="2:6">
      <c r="B232" s="39">
        <v>611705</v>
      </c>
      <c r="C232" s="22" t="s">
        <v>391</v>
      </c>
      <c r="D232" s="35">
        <v>16842.190000000002</v>
      </c>
      <c r="E232" s="29">
        <v>43465</v>
      </c>
      <c r="F232" s="20">
        <v>2</v>
      </c>
    </row>
    <row r="233" spans="2:6">
      <c r="B233" s="39">
        <v>611706</v>
      </c>
      <c r="C233" s="22" t="s">
        <v>435</v>
      </c>
      <c r="D233" s="36">
        <v>170083.33999999997</v>
      </c>
      <c r="E233" s="29">
        <v>43465</v>
      </c>
      <c r="F233" s="20">
        <v>2</v>
      </c>
    </row>
    <row r="234" spans="2:6">
      <c r="B234" s="39">
        <v>611709</v>
      </c>
      <c r="C234" s="22" t="s">
        <v>436</v>
      </c>
      <c r="D234" s="36">
        <v>0</v>
      </c>
      <c r="E234" s="29">
        <v>43465</v>
      </c>
      <c r="F234" s="20">
        <v>2</v>
      </c>
    </row>
    <row r="235" spans="2:6">
      <c r="B235" s="39">
        <v>611710</v>
      </c>
      <c r="C235" s="22" t="s">
        <v>437</v>
      </c>
      <c r="D235" s="36">
        <v>7975.48</v>
      </c>
      <c r="E235" s="29">
        <v>43465</v>
      </c>
      <c r="F235" s="20">
        <v>2</v>
      </c>
    </row>
    <row r="236" spans="2:6">
      <c r="B236" s="39">
        <v>611711</v>
      </c>
      <c r="C236" s="22" t="s">
        <v>392</v>
      </c>
      <c r="D236" s="36">
        <v>0</v>
      </c>
      <c r="E236" s="29">
        <v>43465</v>
      </c>
      <c r="F236" s="20">
        <v>2</v>
      </c>
    </row>
    <row r="237" spans="2:6">
      <c r="B237" s="39">
        <v>611712</v>
      </c>
      <c r="C237" s="22" t="s">
        <v>399</v>
      </c>
      <c r="D237" s="35">
        <v>168638.29</v>
      </c>
      <c r="E237" s="29">
        <v>43465</v>
      </c>
      <c r="F237" s="20">
        <v>2</v>
      </c>
    </row>
    <row r="238" spans="2:6">
      <c r="B238" s="39">
        <v>6118</v>
      </c>
      <c r="C238" s="22" t="s">
        <v>406</v>
      </c>
      <c r="D238" s="35">
        <v>163768.6</v>
      </c>
      <c r="E238" s="29">
        <v>43465</v>
      </c>
      <c r="F238" s="20">
        <v>2</v>
      </c>
    </row>
    <row r="239" spans="2:6">
      <c r="B239" s="39">
        <v>611801</v>
      </c>
      <c r="C239" s="22" t="s">
        <v>407</v>
      </c>
      <c r="D239" s="36">
        <v>62409.560000000005</v>
      </c>
      <c r="E239" s="29">
        <v>43465</v>
      </c>
      <c r="F239" s="20">
        <v>2</v>
      </c>
    </row>
    <row r="240" spans="2:6">
      <c r="B240" s="39">
        <v>611802</v>
      </c>
      <c r="C240" s="22" t="s">
        <v>408</v>
      </c>
      <c r="D240" s="36">
        <v>0</v>
      </c>
      <c r="E240" s="29">
        <v>43465</v>
      </c>
      <c r="F240" s="20">
        <v>2</v>
      </c>
    </row>
    <row r="241" spans="2:6">
      <c r="B241" s="39">
        <v>611803</v>
      </c>
      <c r="C241" s="22" t="s">
        <v>372</v>
      </c>
      <c r="D241" s="35">
        <v>14178.039999999999</v>
      </c>
      <c r="E241" s="29">
        <v>43465</v>
      </c>
      <c r="F241" s="20">
        <v>2</v>
      </c>
    </row>
    <row r="242" spans="2:6">
      <c r="B242" s="39">
        <v>611804</v>
      </c>
      <c r="C242" s="22" t="s">
        <v>366</v>
      </c>
      <c r="D242" s="36">
        <v>96</v>
      </c>
      <c r="E242" s="29">
        <v>43465</v>
      </c>
      <c r="F242" s="20">
        <v>2</v>
      </c>
    </row>
    <row r="243" spans="2:6">
      <c r="B243" s="39">
        <v>611805</v>
      </c>
      <c r="C243" s="22" t="s">
        <v>5</v>
      </c>
      <c r="D243" s="36">
        <v>150</v>
      </c>
      <c r="E243" s="29">
        <v>43465</v>
      </c>
      <c r="F243" s="20">
        <v>2</v>
      </c>
    </row>
    <row r="244" spans="2:6">
      <c r="B244" s="39">
        <v>611806</v>
      </c>
      <c r="C244" s="22" t="s">
        <v>409</v>
      </c>
      <c r="D244" s="36">
        <v>62.42</v>
      </c>
      <c r="E244" s="29">
        <v>43465</v>
      </c>
      <c r="F244" s="20">
        <v>2</v>
      </c>
    </row>
    <row r="245" spans="2:6">
      <c r="B245" s="39">
        <v>611807</v>
      </c>
      <c r="C245" s="22" t="s">
        <v>410</v>
      </c>
      <c r="D245" s="35">
        <v>73472.08</v>
      </c>
      <c r="E245" s="29">
        <v>43465</v>
      </c>
      <c r="F245" s="20">
        <v>2</v>
      </c>
    </row>
    <row r="246" spans="2:6">
      <c r="B246" s="39">
        <v>611808</v>
      </c>
      <c r="C246" s="22" t="s">
        <v>411</v>
      </c>
      <c r="D246" s="35">
        <v>13400.5</v>
      </c>
      <c r="E246" s="29">
        <v>43465</v>
      </c>
      <c r="F246" s="20">
        <v>2</v>
      </c>
    </row>
    <row r="247" spans="2:6">
      <c r="B247" s="39">
        <v>6119</v>
      </c>
      <c r="C247" s="22" t="s">
        <v>438</v>
      </c>
      <c r="D247" s="35">
        <v>1987882.29</v>
      </c>
      <c r="E247" s="29">
        <v>43465</v>
      </c>
      <c r="F247" s="20">
        <v>2</v>
      </c>
    </row>
    <row r="248" spans="2:6">
      <c r="B248" s="39">
        <v>611901</v>
      </c>
      <c r="C248" s="22" t="s">
        <v>439</v>
      </c>
      <c r="D248" s="35">
        <v>515115.26</v>
      </c>
      <c r="E248" s="29">
        <v>43465</v>
      </c>
      <c r="F248" s="20">
        <v>2</v>
      </c>
    </row>
    <row r="249" spans="2:6">
      <c r="B249" s="39">
        <v>611902</v>
      </c>
      <c r="C249" s="22" t="s">
        <v>440</v>
      </c>
      <c r="D249" s="35">
        <v>11397.960000000003</v>
      </c>
      <c r="E249" s="29">
        <v>43465</v>
      </c>
      <c r="F249" s="20">
        <v>2</v>
      </c>
    </row>
    <row r="250" spans="2:6">
      <c r="B250" s="39">
        <v>611903</v>
      </c>
      <c r="C250" s="22" t="s">
        <v>157</v>
      </c>
      <c r="D250" s="35">
        <v>52734.929999999993</v>
      </c>
      <c r="E250" s="29">
        <v>43465</v>
      </c>
      <c r="F250" s="20">
        <v>2</v>
      </c>
    </row>
    <row r="251" spans="2:6">
      <c r="B251" s="39">
        <v>611904</v>
      </c>
      <c r="C251" s="22" t="s">
        <v>441</v>
      </c>
      <c r="D251" s="36">
        <v>1604.9799999999996</v>
      </c>
      <c r="E251" s="29">
        <v>43465</v>
      </c>
      <c r="F251" s="20">
        <v>2</v>
      </c>
    </row>
    <row r="252" spans="2:6">
      <c r="B252" s="39">
        <v>611905</v>
      </c>
      <c r="C252" s="22" t="s">
        <v>442</v>
      </c>
      <c r="D252" s="36">
        <v>0</v>
      </c>
      <c r="E252" s="29">
        <v>43465</v>
      </c>
      <c r="F252" s="20">
        <v>2</v>
      </c>
    </row>
    <row r="253" spans="2:6">
      <c r="B253" s="39">
        <v>611906</v>
      </c>
      <c r="C253" s="22" t="s">
        <v>409</v>
      </c>
      <c r="D253" s="35">
        <v>4427.7000000000007</v>
      </c>
      <c r="E253" s="29">
        <v>43465</v>
      </c>
      <c r="F253" s="20">
        <v>2</v>
      </c>
    </row>
    <row r="254" spans="2:6">
      <c r="B254" s="39">
        <v>611907</v>
      </c>
      <c r="C254" s="22" t="s">
        <v>443</v>
      </c>
      <c r="D254" s="35">
        <v>26695.84</v>
      </c>
      <c r="E254" s="29">
        <v>43465</v>
      </c>
      <c r="F254" s="20">
        <v>2</v>
      </c>
    </row>
    <row r="255" spans="2:6">
      <c r="B255" s="39">
        <v>611908</v>
      </c>
      <c r="C255" s="22" t="s">
        <v>241</v>
      </c>
      <c r="D255" s="36">
        <v>38868.820000000007</v>
      </c>
      <c r="E255" s="29">
        <v>43465</v>
      </c>
      <c r="F255" s="20">
        <v>2</v>
      </c>
    </row>
    <row r="256" spans="2:6">
      <c r="B256" s="39">
        <v>611909</v>
      </c>
      <c r="C256" s="22" t="s">
        <v>444</v>
      </c>
      <c r="D256" s="36">
        <v>6618.01</v>
      </c>
      <c r="E256" s="29">
        <v>43465</v>
      </c>
      <c r="F256" s="20">
        <v>2</v>
      </c>
    </row>
    <row r="257" spans="2:6">
      <c r="B257" s="39">
        <v>611910</v>
      </c>
      <c r="C257" s="22" t="s">
        <v>445</v>
      </c>
      <c r="D257" s="35">
        <v>67100.12</v>
      </c>
      <c r="E257" s="29">
        <v>43465</v>
      </c>
      <c r="F257" s="20">
        <v>2</v>
      </c>
    </row>
    <row r="258" spans="2:6">
      <c r="B258" s="39">
        <v>611911</v>
      </c>
      <c r="C258" s="22" t="s">
        <v>446</v>
      </c>
      <c r="D258" s="35">
        <v>8746.18</v>
      </c>
      <c r="E258" s="29">
        <v>43465</v>
      </c>
      <c r="F258" s="20">
        <v>2</v>
      </c>
    </row>
    <row r="259" spans="2:6">
      <c r="B259" s="39">
        <v>611912</v>
      </c>
      <c r="C259" s="22" t="s">
        <v>447</v>
      </c>
      <c r="D259" s="36">
        <v>103999.77</v>
      </c>
      <c r="E259" s="29">
        <v>43465</v>
      </c>
      <c r="F259" s="20">
        <v>2</v>
      </c>
    </row>
    <row r="260" spans="2:6">
      <c r="B260" s="39">
        <v>611913</v>
      </c>
      <c r="C260" s="22" t="s">
        <v>369</v>
      </c>
      <c r="D260" s="36">
        <v>0</v>
      </c>
      <c r="E260" s="29">
        <v>43465</v>
      </c>
      <c r="F260" s="20">
        <v>2</v>
      </c>
    </row>
    <row r="261" spans="2:6">
      <c r="B261" s="39">
        <v>611914</v>
      </c>
      <c r="C261" s="22" t="s">
        <v>448</v>
      </c>
      <c r="D261" s="36">
        <v>12.83</v>
      </c>
      <c r="E261" s="29">
        <v>43465</v>
      </c>
      <c r="F261" s="20">
        <v>2</v>
      </c>
    </row>
    <row r="262" spans="2:6">
      <c r="B262" s="39">
        <v>611915</v>
      </c>
      <c r="C262" s="22" t="s">
        <v>449</v>
      </c>
      <c r="D262" s="36">
        <v>238926.04</v>
      </c>
      <c r="E262" s="29">
        <v>43465</v>
      </c>
      <c r="F262" s="20">
        <v>2</v>
      </c>
    </row>
    <row r="263" spans="2:6">
      <c r="B263" s="39">
        <v>611916</v>
      </c>
      <c r="C263" s="22" t="s">
        <v>378</v>
      </c>
      <c r="D263" s="36">
        <v>17914.109999999997</v>
      </c>
      <c r="E263" s="29">
        <v>43465</v>
      </c>
      <c r="F263" s="20">
        <v>2</v>
      </c>
    </row>
    <row r="264" spans="2:6">
      <c r="B264" s="39">
        <v>611917</v>
      </c>
      <c r="C264" s="22" t="s">
        <v>450</v>
      </c>
      <c r="D264" s="36">
        <v>0</v>
      </c>
      <c r="E264" s="29">
        <v>43465</v>
      </c>
      <c r="F264" s="20">
        <v>2</v>
      </c>
    </row>
    <row r="265" spans="2:6">
      <c r="B265" s="39">
        <v>611918</v>
      </c>
      <c r="C265" s="22" t="s">
        <v>451</v>
      </c>
      <c r="D265" s="35">
        <v>8112.8300000000017</v>
      </c>
      <c r="E265" s="29">
        <v>43465</v>
      </c>
      <c r="F265" s="20">
        <v>2</v>
      </c>
    </row>
    <row r="266" spans="2:6">
      <c r="B266" s="39">
        <v>611919</v>
      </c>
      <c r="C266" s="22" t="s">
        <v>452</v>
      </c>
      <c r="D266" s="35">
        <v>799634.55999999994</v>
      </c>
      <c r="E266" s="29">
        <v>43465</v>
      </c>
      <c r="F266" s="20">
        <v>2</v>
      </c>
    </row>
    <row r="267" spans="2:6">
      <c r="B267" s="39">
        <v>611920</v>
      </c>
      <c r="C267" s="22" t="s">
        <v>372</v>
      </c>
      <c r="D267" s="36">
        <v>2406.98</v>
      </c>
      <c r="E267" s="29">
        <v>43465</v>
      </c>
      <c r="F267" s="20">
        <v>2</v>
      </c>
    </row>
    <row r="268" spans="2:6">
      <c r="B268" s="39">
        <v>611921</v>
      </c>
      <c r="C268" s="22" t="s">
        <v>453</v>
      </c>
      <c r="D268" s="36">
        <v>4956.57</v>
      </c>
      <c r="E268" s="29">
        <v>43465</v>
      </c>
      <c r="F268" s="20">
        <v>2</v>
      </c>
    </row>
    <row r="269" spans="2:6">
      <c r="B269" s="39">
        <v>611922</v>
      </c>
      <c r="C269" s="22" t="s">
        <v>400</v>
      </c>
      <c r="D269" s="36">
        <v>1723</v>
      </c>
      <c r="E269" s="29">
        <v>43465</v>
      </c>
      <c r="F269" s="20">
        <v>2</v>
      </c>
    </row>
    <row r="270" spans="2:6">
      <c r="B270" s="39">
        <v>611923</v>
      </c>
      <c r="C270" s="22" t="s">
        <v>454</v>
      </c>
      <c r="D270" s="36">
        <v>37161.79</v>
      </c>
      <c r="E270" s="29">
        <v>43465</v>
      </c>
      <c r="F270" s="20">
        <v>2</v>
      </c>
    </row>
    <row r="271" spans="2:6">
      <c r="B271" s="39">
        <v>611924</v>
      </c>
      <c r="C271" s="22" t="s">
        <v>455</v>
      </c>
      <c r="D271" s="35">
        <v>8023.83</v>
      </c>
      <c r="E271" s="29">
        <v>43465</v>
      </c>
      <c r="F271" s="20">
        <v>2</v>
      </c>
    </row>
    <row r="272" spans="2:6">
      <c r="B272" s="39">
        <v>611925</v>
      </c>
      <c r="C272" s="22" t="s">
        <v>456</v>
      </c>
      <c r="D272" s="36">
        <v>24227.260000000002</v>
      </c>
      <c r="E272" s="29">
        <v>43465</v>
      </c>
      <c r="F272" s="20">
        <v>2</v>
      </c>
    </row>
    <row r="273" spans="2:6">
      <c r="B273" s="39">
        <v>611926</v>
      </c>
      <c r="C273" s="22" t="s">
        <v>457</v>
      </c>
      <c r="D273" s="36">
        <v>0</v>
      </c>
      <c r="E273" s="29">
        <v>43465</v>
      </c>
      <c r="F273" s="20">
        <v>2</v>
      </c>
    </row>
    <row r="274" spans="2:6">
      <c r="B274" s="39">
        <v>611927</v>
      </c>
      <c r="C274" s="22" t="s">
        <v>458</v>
      </c>
      <c r="D274" s="36">
        <v>7472.920000000001</v>
      </c>
      <c r="E274" s="29">
        <v>43465</v>
      </c>
      <c r="F274" s="20">
        <v>2</v>
      </c>
    </row>
    <row r="275" spans="2:6">
      <c r="B275" s="39">
        <v>611928</v>
      </c>
      <c r="C275" s="22" t="s">
        <v>459</v>
      </c>
      <c r="D275" s="36">
        <v>0</v>
      </c>
      <c r="E275" s="29">
        <v>43465</v>
      </c>
      <c r="F275" s="20">
        <v>2</v>
      </c>
    </row>
    <row r="276" spans="2:6">
      <c r="B276" s="39">
        <v>612</v>
      </c>
      <c r="C276" s="22" t="s">
        <v>460</v>
      </c>
      <c r="D276" s="35">
        <v>2708584.75</v>
      </c>
      <c r="E276" s="29">
        <v>43465</v>
      </c>
      <c r="F276" s="20">
        <v>2</v>
      </c>
    </row>
    <row r="277" spans="2:6">
      <c r="B277" s="39">
        <v>6121</v>
      </c>
      <c r="C277" s="22" t="s">
        <v>417</v>
      </c>
      <c r="D277" s="35">
        <v>1205747.6599999997</v>
      </c>
      <c r="E277" s="29">
        <v>43465</v>
      </c>
      <c r="F277" s="20">
        <v>2</v>
      </c>
    </row>
    <row r="278" spans="2:6">
      <c r="B278" s="39">
        <v>612101</v>
      </c>
      <c r="C278" s="22" t="s">
        <v>256</v>
      </c>
      <c r="D278" s="35">
        <v>1165626.7499999998</v>
      </c>
      <c r="E278" s="29">
        <v>43465</v>
      </c>
      <c r="F278" s="20">
        <v>2</v>
      </c>
    </row>
    <row r="279" spans="2:6">
      <c r="B279" s="39">
        <v>612102</v>
      </c>
      <c r="C279" s="22" t="s">
        <v>347</v>
      </c>
      <c r="D279" s="35">
        <v>39576.239999999998</v>
      </c>
      <c r="E279" s="29">
        <v>43465</v>
      </c>
      <c r="F279" s="20">
        <v>2</v>
      </c>
    </row>
    <row r="280" spans="2:6">
      <c r="B280" s="39">
        <v>612103</v>
      </c>
      <c r="C280" s="22" t="s">
        <v>461</v>
      </c>
      <c r="D280" s="36">
        <v>544.66999999999996</v>
      </c>
      <c r="E280" s="29">
        <v>43465</v>
      </c>
      <c r="F280" s="20">
        <v>2</v>
      </c>
    </row>
    <row r="281" spans="2:6">
      <c r="B281" s="39">
        <v>612104</v>
      </c>
      <c r="C281" s="22" t="s">
        <v>372</v>
      </c>
      <c r="D281" s="36">
        <v>0</v>
      </c>
      <c r="E281" s="29">
        <v>43465</v>
      </c>
      <c r="F281" s="20">
        <v>2</v>
      </c>
    </row>
    <row r="282" spans="2:6">
      <c r="B282" s="39">
        <v>612105</v>
      </c>
      <c r="C282" s="22" t="s">
        <v>368</v>
      </c>
      <c r="D282" s="36">
        <v>0</v>
      </c>
      <c r="E282" s="29">
        <v>43465</v>
      </c>
      <c r="F282" s="20">
        <v>2</v>
      </c>
    </row>
    <row r="283" spans="2:6">
      <c r="B283" s="39">
        <v>612106</v>
      </c>
      <c r="C283" s="22" t="s">
        <v>462</v>
      </c>
      <c r="D283" s="36">
        <v>0</v>
      </c>
      <c r="E283" s="29">
        <v>43465</v>
      </c>
      <c r="F283" s="20">
        <v>2</v>
      </c>
    </row>
    <row r="284" spans="2:6">
      <c r="B284" s="39">
        <v>6122</v>
      </c>
      <c r="C284" s="22" t="s">
        <v>418</v>
      </c>
      <c r="D284" s="35">
        <v>379169.43000000005</v>
      </c>
      <c r="E284" s="29">
        <v>43465</v>
      </c>
      <c r="F284" s="20">
        <v>2</v>
      </c>
    </row>
    <row r="285" spans="2:6">
      <c r="B285" s="39">
        <v>612201</v>
      </c>
      <c r="C285" s="22" t="s">
        <v>246</v>
      </c>
      <c r="D285" s="35">
        <v>100370.17000000001</v>
      </c>
      <c r="E285" s="29">
        <v>43465</v>
      </c>
      <c r="F285" s="20">
        <v>2</v>
      </c>
    </row>
    <row r="286" spans="2:6">
      <c r="B286" s="39">
        <v>612202</v>
      </c>
      <c r="C286" s="22" t="s">
        <v>247</v>
      </c>
      <c r="D286" s="35">
        <v>40200.170000000006</v>
      </c>
      <c r="E286" s="29">
        <v>43465</v>
      </c>
      <c r="F286" s="20">
        <v>2</v>
      </c>
    </row>
    <row r="287" spans="2:6">
      <c r="B287" s="39">
        <v>612203</v>
      </c>
      <c r="C287" s="22" t="s">
        <v>248</v>
      </c>
      <c r="D287" s="35">
        <v>19907.349999999999</v>
      </c>
      <c r="E287" s="29">
        <v>43465</v>
      </c>
      <c r="F287" s="20">
        <v>2</v>
      </c>
    </row>
    <row r="288" spans="2:6">
      <c r="B288" s="39">
        <v>612204</v>
      </c>
      <c r="C288" s="22" t="s">
        <v>249</v>
      </c>
      <c r="D288" s="35">
        <v>81299.88</v>
      </c>
      <c r="E288" s="29">
        <v>43465</v>
      </c>
      <c r="F288" s="20">
        <v>2</v>
      </c>
    </row>
    <row r="289" spans="2:6">
      <c r="B289" s="39">
        <v>612205</v>
      </c>
      <c r="C289" s="22" t="s">
        <v>348</v>
      </c>
      <c r="D289" s="35">
        <v>119533.22</v>
      </c>
      <c r="E289" s="29">
        <v>43465</v>
      </c>
      <c r="F289" s="20">
        <v>2</v>
      </c>
    </row>
    <row r="290" spans="2:6">
      <c r="B290" s="39">
        <v>612206</v>
      </c>
      <c r="C290" s="22" t="s">
        <v>350</v>
      </c>
      <c r="D290" s="35">
        <v>17858.64</v>
      </c>
      <c r="E290" s="29">
        <v>43465</v>
      </c>
      <c r="F290" s="20">
        <v>2</v>
      </c>
    </row>
    <row r="291" spans="2:6">
      <c r="B291" s="39">
        <v>6123</v>
      </c>
      <c r="C291" s="22" t="s">
        <v>423</v>
      </c>
      <c r="D291" s="35">
        <v>131</v>
      </c>
      <c r="E291" s="29">
        <v>43465</v>
      </c>
      <c r="F291" s="20">
        <v>2</v>
      </c>
    </row>
    <row r="292" spans="2:6">
      <c r="B292" s="39">
        <v>612301</v>
      </c>
      <c r="C292" s="22" t="s">
        <v>179</v>
      </c>
      <c r="D292" s="35">
        <v>131</v>
      </c>
      <c r="E292" s="29">
        <v>43465</v>
      </c>
      <c r="F292" s="20">
        <v>2</v>
      </c>
    </row>
    <row r="293" spans="2:6">
      <c r="B293" s="39">
        <v>6125</v>
      </c>
      <c r="C293" s="22" t="s">
        <v>384</v>
      </c>
      <c r="D293" s="35">
        <v>27453.67</v>
      </c>
      <c r="E293" s="29">
        <v>43465</v>
      </c>
      <c r="F293" s="20">
        <v>2</v>
      </c>
    </row>
    <row r="294" spans="2:6">
      <c r="B294" s="39">
        <v>612502</v>
      </c>
      <c r="C294" s="22" t="s">
        <v>177</v>
      </c>
      <c r="D294" s="35">
        <v>3714.64</v>
      </c>
      <c r="E294" s="29">
        <v>43465</v>
      </c>
      <c r="F294" s="20">
        <v>2</v>
      </c>
    </row>
    <row r="295" spans="2:6">
      <c r="B295" s="39">
        <v>612503</v>
      </c>
      <c r="C295" s="22" t="s">
        <v>178</v>
      </c>
      <c r="D295" s="35">
        <v>7460.43</v>
      </c>
      <c r="E295" s="29">
        <v>43465</v>
      </c>
      <c r="F295" s="20">
        <v>2</v>
      </c>
    </row>
    <row r="296" spans="2:6">
      <c r="B296" s="39">
        <v>612504</v>
      </c>
      <c r="C296" s="22" t="s">
        <v>179</v>
      </c>
      <c r="D296" s="35">
        <v>14861.539999999997</v>
      </c>
      <c r="E296" s="29">
        <v>43465</v>
      </c>
      <c r="F296" s="20">
        <v>2</v>
      </c>
    </row>
    <row r="297" spans="2:6">
      <c r="B297" s="39">
        <v>612505</v>
      </c>
      <c r="C297" s="22" t="s">
        <v>30</v>
      </c>
      <c r="D297" s="36">
        <v>353.88</v>
      </c>
      <c r="E297" s="29">
        <v>43465</v>
      </c>
      <c r="F297" s="20">
        <v>2</v>
      </c>
    </row>
    <row r="298" spans="2:6">
      <c r="B298" s="39">
        <v>612506</v>
      </c>
      <c r="C298" s="22" t="s">
        <v>180</v>
      </c>
      <c r="D298" s="36">
        <v>0</v>
      </c>
      <c r="E298" s="29">
        <v>43465</v>
      </c>
      <c r="F298" s="20">
        <v>2</v>
      </c>
    </row>
    <row r="299" spans="2:6" ht="15">
      <c r="B299" s="45">
        <v>612508</v>
      </c>
      <c r="C299" s="22" t="s">
        <v>182</v>
      </c>
      <c r="D299" s="36">
        <v>1063.1799999999998</v>
      </c>
      <c r="E299" s="29">
        <v>43465</v>
      </c>
      <c r="F299" s="20">
        <v>2</v>
      </c>
    </row>
    <row r="300" spans="2:6">
      <c r="B300" s="39">
        <v>6126</v>
      </c>
      <c r="C300" s="22" t="s">
        <v>463</v>
      </c>
      <c r="D300" s="36">
        <v>0</v>
      </c>
      <c r="E300" s="29">
        <v>43465</v>
      </c>
      <c r="F300" s="20">
        <v>2</v>
      </c>
    </row>
    <row r="301" spans="2:6">
      <c r="B301" s="39">
        <v>612601</v>
      </c>
      <c r="C301" s="22" t="s">
        <v>464</v>
      </c>
      <c r="D301" s="36">
        <v>0</v>
      </c>
      <c r="E301" s="29">
        <v>43465</v>
      </c>
      <c r="F301" s="20">
        <v>2</v>
      </c>
    </row>
    <row r="302" spans="2:6">
      <c r="B302" s="39">
        <v>612602</v>
      </c>
      <c r="C302" s="22" t="s">
        <v>465</v>
      </c>
      <c r="D302" s="36">
        <v>0</v>
      </c>
      <c r="E302" s="29">
        <v>43465</v>
      </c>
      <c r="F302" s="20">
        <v>2</v>
      </c>
    </row>
    <row r="303" spans="2:6">
      <c r="B303" s="39">
        <v>6127</v>
      </c>
      <c r="C303" s="22" t="s">
        <v>431</v>
      </c>
      <c r="D303" s="36">
        <v>285555.21000000002</v>
      </c>
      <c r="E303" s="29">
        <v>43465</v>
      </c>
      <c r="F303" s="20">
        <v>2</v>
      </c>
    </row>
    <row r="304" spans="2:6">
      <c r="B304" s="39">
        <v>612701</v>
      </c>
      <c r="C304" s="22" t="s">
        <v>365</v>
      </c>
      <c r="D304" s="36">
        <v>0</v>
      </c>
      <c r="E304" s="29">
        <v>43465</v>
      </c>
      <c r="F304" s="20">
        <v>2</v>
      </c>
    </row>
    <row r="305" spans="2:6">
      <c r="B305" s="39">
        <v>612702</v>
      </c>
      <c r="C305" s="22" t="s">
        <v>399</v>
      </c>
      <c r="D305" s="36">
        <v>69224.600000000006</v>
      </c>
      <c r="E305" s="29">
        <v>43465</v>
      </c>
      <c r="F305" s="20">
        <v>2</v>
      </c>
    </row>
    <row r="306" spans="2:6">
      <c r="B306" s="39">
        <v>612703</v>
      </c>
      <c r="C306" s="22" t="s">
        <v>466</v>
      </c>
      <c r="D306" s="36">
        <v>0</v>
      </c>
      <c r="E306" s="29">
        <v>43465</v>
      </c>
      <c r="F306" s="20">
        <v>2</v>
      </c>
    </row>
    <row r="307" spans="2:6">
      <c r="B307" s="39">
        <v>612704</v>
      </c>
      <c r="C307" s="22" t="s">
        <v>467</v>
      </c>
      <c r="D307" s="36">
        <v>0</v>
      </c>
      <c r="E307" s="29">
        <v>43465</v>
      </c>
      <c r="F307" s="20">
        <v>2</v>
      </c>
    </row>
    <row r="308" spans="2:6">
      <c r="B308" s="39">
        <v>612705</v>
      </c>
      <c r="C308" s="22" t="s">
        <v>468</v>
      </c>
      <c r="D308" s="36">
        <v>3395</v>
      </c>
      <c r="E308" s="29">
        <v>43465</v>
      </c>
      <c r="F308" s="20">
        <v>2</v>
      </c>
    </row>
    <row r="309" spans="2:6">
      <c r="B309" s="39">
        <v>612706</v>
      </c>
      <c r="C309" s="22" t="s">
        <v>469</v>
      </c>
      <c r="D309" s="36">
        <v>87000</v>
      </c>
      <c r="E309" s="29">
        <v>43465</v>
      </c>
      <c r="F309" s="20">
        <v>2</v>
      </c>
    </row>
    <row r="310" spans="2:6">
      <c r="B310" s="39">
        <v>612707</v>
      </c>
      <c r="C310" s="22" t="s">
        <v>470</v>
      </c>
      <c r="D310" s="36">
        <v>110070.92</v>
      </c>
      <c r="E310" s="29">
        <v>43465</v>
      </c>
      <c r="F310" s="20">
        <v>2</v>
      </c>
    </row>
    <row r="311" spans="2:6">
      <c r="B311" s="39">
        <v>612708</v>
      </c>
      <c r="C311" s="22" t="s">
        <v>471</v>
      </c>
      <c r="D311" s="35">
        <v>15864.689999999999</v>
      </c>
      <c r="E311" s="29">
        <v>43465</v>
      </c>
      <c r="F311" s="20">
        <v>2</v>
      </c>
    </row>
    <row r="312" spans="2:6">
      <c r="B312" s="39">
        <v>612709</v>
      </c>
      <c r="C312" s="22" t="s">
        <v>392</v>
      </c>
      <c r="D312" s="36">
        <v>0</v>
      </c>
      <c r="E312" s="29">
        <v>43465</v>
      </c>
      <c r="F312" s="20">
        <v>2</v>
      </c>
    </row>
    <row r="313" spans="2:6">
      <c r="B313" s="39">
        <v>612710</v>
      </c>
      <c r="C313" s="22" t="s">
        <v>472</v>
      </c>
      <c r="D313" s="36">
        <v>0</v>
      </c>
      <c r="E313" s="29">
        <v>43465</v>
      </c>
      <c r="F313" s="20">
        <v>2</v>
      </c>
    </row>
    <row r="314" spans="2:6">
      <c r="B314" s="39">
        <v>6128</v>
      </c>
      <c r="C314" s="22" t="s">
        <v>406</v>
      </c>
      <c r="D314" s="36">
        <v>26736.57</v>
      </c>
      <c r="E314" s="29">
        <v>43465</v>
      </c>
      <c r="F314" s="20">
        <v>2</v>
      </c>
    </row>
    <row r="315" spans="2:6">
      <c r="B315" s="39">
        <v>612801</v>
      </c>
      <c r="C315" s="22" t="s">
        <v>407</v>
      </c>
      <c r="D315" s="36">
        <v>9281.49</v>
      </c>
      <c r="E315" s="29">
        <v>43465</v>
      </c>
      <c r="F315" s="20">
        <v>2</v>
      </c>
    </row>
    <row r="316" spans="2:6">
      <c r="B316" s="39">
        <v>612802</v>
      </c>
      <c r="C316" s="22" t="s">
        <v>408</v>
      </c>
      <c r="D316" s="36">
        <v>0</v>
      </c>
      <c r="E316" s="29">
        <v>43465</v>
      </c>
      <c r="F316" s="20">
        <v>2</v>
      </c>
    </row>
    <row r="317" spans="2:6">
      <c r="B317" s="39">
        <v>612803</v>
      </c>
      <c r="C317" s="22" t="s">
        <v>372</v>
      </c>
      <c r="D317" s="36">
        <v>2250</v>
      </c>
      <c r="E317" s="29">
        <v>43465</v>
      </c>
      <c r="F317" s="20">
        <v>2</v>
      </c>
    </row>
    <row r="318" spans="2:6">
      <c r="B318" s="39">
        <v>612804</v>
      </c>
      <c r="C318" s="22" t="s">
        <v>366</v>
      </c>
      <c r="D318" s="35">
        <v>64</v>
      </c>
      <c r="E318" s="29">
        <v>43465</v>
      </c>
      <c r="F318" s="20">
        <v>2</v>
      </c>
    </row>
    <row r="319" spans="2:6">
      <c r="B319" s="39">
        <v>612805</v>
      </c>
      <c r="C319" s="22" t="s">
        <v>5</v>
      </c>
      <c r="D319" s="36">
        <v>0</v>
      </c>
      <c r="E319" s="29">
        <v>43465</v>
      </c>
      <c r="F319" s="20">
        <v>2</v>
      </c>
    </row>
    <row r="320" spans="2:6">
      <c r="B320" s="39">
        <v>612806</v>
      </c>
      <c r="C320" s="22" t="s">
        <v>473</v>
      </c>
      <c r="D320" s="36">
        <v>0</v>
      </c>
      <c r="E320" s="29">
        <v>43465</v>
      </c>
      <c r="F320" s="20">
        <v>2</v>
      </c>
    </row>
    <row r="321" spans="2:6">
      <c r="B321" s="39">
        <v>612807</v>
      </c>
      <c r="C321" s="22" t="s">
        <v>410</v>
      </c>
      <c r="D321" s="36">
        <v>10623.08</v>
      </c>
      <c r="E321" s="29">
        <v>43465</v>
      </c>
      <c r="F321" s="20">
        <v>2</v>
      </c>
    </row>
    <row r="322" spans="2:6">
      <c r="B322" s="39">
        <v>612808</v>
      </c>
      <c r="C322" s="22" t="s">
        <v>411</v>
      </c>
      <c r="D322" s="35">
        <v>4518</v>
      </c>
      <c r="E322" s="29">
        <v>43465</v>
      </c>
      <c r="F322" s="20">
        <v>2</v>
      </c>
    </row>
    <row r="323" spans="2:6">
      <c r="B323" s="39">
        <v>6129</v>
      </c>
      <c r="C323" s="22" t="s">
        <v>474</v>
      </c>
      <c r="D323" s="35">
        <v>783791.21000000008</v>
      </c>
      <c r="E323" s="29">
        <v>43465</v>
      </c>
      <c r="F323" s="20">
        <v>2</v>
      </c>
    </row>
    <row r="324" spans="2:6">
      <c r="B324" s="39">
        <v>612901</v>
      </c>
      <c r="C324" s="22" t="s">
        <v>475</v>
      </c>
      <c r="D324" s="35">
        <v>0</v>
      </c>
      <c r="E324" s="29">
        <v>43465</v>
      </c>
      <c r="F324" s="20">
        <v>2</v>
      </c>
    </row>
    <row r="325" spans="2:6">
      <c r="B325" s="39">
        <v>612902</v>
      </c>
      <c r="C325" s="22" t="s">
        <v>157</v>
      </c>
      <c r="D325" s="36">
        <v>23912.190000000002</v>
      </c>
      <c r="E325" s="29">
        <v>43465</v>
      </c>
      <c r="F325" s="20">
        <v>2</v>
      </c>
    </row>
    <row r="326" spans="2:6">
      <c r="B326" s="39">
        <v>612903</v>
      </c>
      <c r="C326" s="22" t="s">
        <v>372</v>
      </c>
      <c r="D326" s="35">
        <v>1079.28</v>
      </c>
      <c r="E326" s="29">
        <v>43465</v>
      </c>
      <c r="F326" s="20">
        <v>2</v>
      </c>
    </row>
    <row r="327" spans="2:6">
      <c r="B327" s="39">
        <v>612904</v>
      </c>
      <c r="C327" s="22" t="s">
        <v>366</v>
      </c>
      <c r="D327" s="36">
        <v>0</v>
      </c>
      <c r="E327" s="29">
        <v>43465</v>
      </c>
      <c r="F327" s="20">
        <v>2</v>
      </c>
    </row>
    <row r="328" spans="2:6">
      <c r="B328" s="39">
        <v>612905</v>
      </c>
      <c r="C328" s="22" t="s">
        <v>476</v>
      </c>
      <c r="D328" s="36">
        <v>84724.779999999984</v>
      </c>
      <c r="E328" s="29">
        <v>43465</v>
      </c>
      <c r="F328" s="20">
        <v>2</v>
      </c>
    </row>
    <row r="329" spans="2:6">
      <c r="B329" s="39">
        <v>612906</v>
      </c>
      <c r="C329" s="22" t="s">
        <v>477</v>
      </c>
      <c r="D329" s="36">
        <v>0</v>
      </c>
      <c r="E329" s="29">
        <v>43465</v>
      </c>
      <c r="F329" s="20">
        <v>2</v>
      </c>
    </row>
    <row r="330" spans="2:6" ht="15">
      <c r="B330" s="45">
        <v>612908</v>
      </c>
      <c r="C330" s="22" t="s">
        <v>478</v>
      </c>
      <c r="D330" s="36">
        <v>627879.20000000007</v>
      </c>
      <c r="E330" s="29">
        <v>43465</v>
      </c>
      <c r="F330" s="20">
        <v>2</v>
      </c>
    </row>
    <row r="331" spans="2:6">
      <c r="B331" s="39">
        <v>612909</v>
      </c>
      <c r="C331" s="22" t="s">
        <v>440</v>
      </c>
      <c r="D331" s="36">
        <v>0</v>
      </c>
      <c r="E331" s="29">
        <v>43465</v>
      </c>
      <c r="F331" s="20">
        <v>2</v>
      </c>
    </row>
    <row r="332" spans="2:6">
      <c r="B332" s="39">
        <v>612910</v>
      </c>
      <c r="C332" s="22" t="s">
        <v>441</v>
      </c>
      <c r="D332" s="35">
        <v>0</v>
      </c>
      <c r="E332" s="29">
        <v>43465</v>
      </c>
      <c r="F332" s="20">
        <v>2</v>
      </c>
    </row>
    <row r="333" spans="2:6">
      <c r="B333" s="39">
        <v>612911</v>
      </c>
      <c r="C333" s="22" t="s">
        <v>409</v>
      </c>
      <c r="D333" s="36">
        <v>45485.330000000009</v>
      </c>
      <c r="E333" s="29">
        <v>43465</v>
      </c>
      <c r="F333" s="20">
        <v>2</v>
      </c>
    </row>
    <row r="334" spans="2:6">
      <c r="B334" s="39">
        <v>612912</v>
      </c>
      <c r="C334" s="22" t="s">
        <v>443</v>
      </c>
      <c r="D334" s="36">
        <v>710.43000000000006</v>
      </c>
      <c r="E334" s="29">
        <v>43465</v>
      </c>
      <c r="F334" s="20">
        <v>2</v>
      </c>
    </row>
    <row r="335" spans="2:6">
      <c r="B335" s="39">
        <v>612913</v>
      </c>
      <c r="C335" s="22" t="s">
        <v>479</v>
      </c>
      <c r="D335" s="35">
        <v>0</v>
      </c>
      <c r="E335" s="29">
        <v>43465</v>
      </c>
      <c r="F335" s="20">
        <v>2</v>
      </c>
    </row>
    <row r="336" spans="2:6">
      <c r="B336" s="39">
        <v>612914</v>
      </c>
      <c r="C336" s="22" t="s">
        <v>480</v>
      </c>
      <c r="D336" s="35">
        <v>0</v>
      </c>
      <c r="E336" s="29">
        <v>43465</v>
      </c>
      <c r="F336" s="20">
        <v>2</v>
      </c>
    </row>
    <row r="337" spans="2:6">
      <c r="B337" s="39">
        <v>7</v>
      </c>
      <c r="C337" s="22" t="s">
        <v>481</v>
      </c>
      <c r="D337" s="35">
        <v>2174091.9699999997</v>
      </c>
      <c r="E337" s="29">
        <v>43465</v>
      </c>
      <c r="F337" s="20">
        <v>2</v>
      </c>
    </row>
    <row r="338" spans="2:6">
      <c r="B338" s="39">
        <v>71</v>
      </c>
      <c r="C338" s="22" t="s">
        <v>481</v>
      </c>
      <c r="D338" s="35">
        <v>2174091.9699999997</v>
      </c>
      <c r="E338" s="29">
        <v>43465</v>
      </c>
      <c r="F338" s="20">
        <v>2</v>
      </c>
    </row>
    <row r="339" spans="2:6">
      <c r="B339" s="39">
        <v>711</v>
      </c>
      <c r="C339" s="22" t="s">
        <v>481</v>
      </c>
      <c r="D339" s="35">
        <v>2174091.9699999997</v>
      </c>
      <c r="E339" s="29">
        <v>43465</v>
      </c>
      <c r="F339" s="20">
        <v>2</v>
      </c>
    </row>
    <row r="340" spans="2:6">
      <c r="B340" s="39">
        <v>7111</v>
      </c>
      <c r="C340" s="22" t="s">
        <v>481</v>
      </c>
      <c r="D340" s="35">
        <v>2174091.9699999997</v>
      </c>
      <c r="E340" s="29">
        <v>43465</v>
      </c>
      <c r="F340" s="20">
        <v>2</v>
      </c>
    </row>
    <row r="341" spans="2:6">
      <c r="B341" s="39">
        <v>711101</v>
      </c>
      <c r="C341" s="22" t="s">
        <v>482</v>
      </c>
      <c r="D341" s="35">
        <v>26692.080000000002</v>
      </c>
      <c r="E341" s="29">
        <v>43465</v>
      </c>
      <c r="F341" s="20">
        <v>2</v>
      </c>
    </row>
    <row r="342" spans="2:6">
      <c r="B342" s="39">
        <v>711102</v>
      </c>
      <c r="C342" s="22" t="s">
        <v>483</v>
      </c>
      <c r="D342" s="35">
        <v>1677914.8399999999</v>
      </c>
      <c r="E342" s="29">
        <v>43465</v>
      </c>
      <c r="F342" s="20">
        <v>2</v>
      </c>
    </row>
    <row r="343" spans="2:6">
      <c r="B343" s="39">
        <v>711103</v>
      </c>
      <c r="C343" s="22" t="s">
        <v>484</v>
      </c>
      <c r="D343" s="36">
        <v>469485.04999999993</v>
      </c>
      <c r="E343" s="29">
        <v>43465</v>
      </c>
      <c r="F343" s="20">
        <v>2</v>
      </c>
    </row>
    <row r="344" spans="2:6">
      <c r="B344" s="39">
        <v>42</v>
      </c>
      <c r="C344" s="22" t="s">
        <v>485</v>
      </c>
      <c r="D344" s="35">
        <v>21406256.82</v>
      </c>
      <c r="E344" s="29">
        <v>43465</v>
      </c>
      <c r="F344" s="20">
        <v>1</v>
      </c>
    </row>
    <row r="345" spans="2:6">
      <c r="B345" s="39">
        <v>421</v>
      </c>
      <c r="C345" s="22" t="s">
        <v>485</v>
      </c>
      <c r="D345" s="36">
        <v>21406256.82</v>
      </c>
      <c r="E345" s="29">
        <v>43465</v>
      </c>
      <c r="F345" s="20">
        <v>1</v>
      </c>
    </row>
    <row r="346" spans="2:6" ht="15">
      <c r="B346" s="45">
        <v>4211</v>
      </c>
      <c r="C346" s="22" t="s">
        <v>486</v>
      </c>
      <c r="D346" s="36">
        <v>21406256.82</v>
      </c>
      <c r="E346" s="29">
        <v>43465</v>
      </c>
      <c r="F346" s="20">
        <v>1</v>
      </c>
    </row>
    <row r="347" spans="2:6">
      <c r="B347" s="39">
        <v>421101</v>
      </c>
      <c r="C347" s="22" t="s">
        <v>487</v>
      </c>
      <c r="D347" s="35">
        <v>11248.759999999998</v>
      </c>
      <c r="E347" s="29">
        <v>43465</v>
      </c>
      <c r="F347" s="20">
        <v>1</v>
      </c>
    </row>
    <row r="348" spans="2:6">
      <c r="B348" s="39">
        <v>421102</v>
      </c>
      <c r="C348" s="28" t="s">
        <v>488</v>
      </c>
      <c r="D348" s="36">
        <v>0</v>
      </c>
      <c r="E348" s="29">
        <v>43465</v>
      </c>
      <c r="F348" s="20">
        <v>1</v>
      </c>
    </row>
    <row r="349" spans="2:6">
      <c r="B349" s="39">
        <v>421104</v>
      </c>
      <c r="C349" s="22" t="s">
        <v>489</v>
      </c>
      <c r="D349" s="36">
        <v>272513.57999999996</v>
      </c>
      <c r="E349" s="29">
        <v>43465</v>
      </c>
      <c r="F349" s="20">
        <v>1</v>
      </c>
    </row>
    <row r="350" spans="2:6">
      <c r="B350" s="39">
        <v>421105</v>
      </c>
      <c r="C350" s="27" t="s">
        <v>490</v>
      </c>
      <c r="D350" s="35">
        <v>0</v>
      </c>
      <c r="E350" s="29">
        <v>43465</v>
      </c>
      <c r="F350" s="20">
        <v>1</v>
      </c>
    </row>
    <row r="351" spans="2:6">
      <c r="B351" s="39">
        <v>421106</v>
      </c>
      <c r="C351" s="22" t="s">
        <v>491</v>
      </c>
      <c r="D351" s="36">
        <v>383.73</v>
      </c>
      <c r="E351" s="29">
        <v>43465</v>
      </c>
      <c r="F351" s="20">
        <v>1</v>
      </c>
    </row>
    <row r="352" spans="2:6">
      <c r="B352" s="39">
        <v>421107</v>
      </c>
      <c r="C352" s="22" t="s">
        <v>5</v>
      </c>
      <c r="D352" s="35">
        <v>165808.43000000002</v>
      </c>
      <c r="E352" s="29">
        <v>43465</v>
      </c>
      <c r="F352" s="20">
        <v>1</v>
      </c>
    </row>
    <row r="353" spans="2:7" ht="15">
      <c r="B353" s="45">
        <v>421108</v>
      </c>
      <c r="C353" s="22" t="s">
        <v>492</v>
      </c>
      <c r="D353" s="35">
        <v>3.1100000000000003</v>
      </c>
      <c r="E353" s="29">
        <v>43465</v>
      </c>
      <c r="F353" s="20">
        <v>1</v>
      </c>
    </row>
    <row r="354" spans="2:7">
      <c r="B354" s="39">
        <v>421109</v>
      </c>
      <c r="C354" s="22" t="s">
        <v>493</v>
      </c>
      <c r="D354" s="36">
        <v>185031.49</v>
      </c>
      <c r="E354" s="29">
        <v>43465</v>
      </c>
      <c r="F354" s="20">
        <v>1</v>
      </c>
    </row>
    <row r="355" spans="2:7" ht="15">
      <c r="B355" s="45">
        <v>421111</v>
      </c>
      <c r="C355" s="22" t="s">
        <v>494</v>
      </c>
      <c r="D355" s="36">
        <v>3311.16</v>
      </c>
      <c r="E355" s="29">
        <v>43465</v>
      </c>
      <c r="F355" s="20">
        <v>1</v>
      </c>
    </row>
    <row r="356" spans="2:7">
      <c r="B356" s="39">
        <v>421113</v>
      </c>
      <c r="C356" s="22" t="s">
        <v>495</v>
      </c>
      <c r="D356" s="35">
        <v>3632.1800000000003</v>
      </c>
      <c r="E356" s="29">
        <v>43465</v>
      </c>
      <c r="F356" s="20">
        <v>1</v>
      </c>
    </row>
    <row r="357" spans="2:7">
      <c r="B357" s="39">
        <v>421114</v>
      </c>
      <c r="C357" s="22" t="s">
        <v>496</v>
      </c>
      <c r="D357" s="36">
        <v>0</v>
      </c>
      <c r="E357" s="29">
        <v>43465</v>
      </c>
      <c r="F357" s="20">
        <v>1</v>
      </c>
    </row>
    <row r="358" spans="2:7">
      <c r="B358" s="39">
        <v>421115</v>
      </c>
      <c r="C358" s="22" t="s">
        <v>497</v>
      </c>
      <c r="D358" s="36">
        <v>20764324.379999999</v>
      </c>
      <c r="E358" s="29">
        <v>43465</v>
      </c>
      <c r="F358" s="20">
        <v>4</v>
      </c>
    </row>
    <row r="359" spans="2:7">
      <c r="B359" s="38">
        <v>62</v>
      </c>
      <c r="C359" s="7" t="s">
        <v>498</v>
      </c>
      <c r="D359" s="32">
        <v>1216757.25</v>
      </c>
      <c r="E359" s="29">
        <v>43465</v>
      </c>
      <c r="F359" s="20">
        <v>2</v>
      </c>
    </row>
    <row r="360" spans="2:7">
      <c r="B360" s="38">
        <v>621</v>
      </c>
      <c r="C360" s="7" t="s">
        <v>498</v>
      </c>
      <c r="D360" s="36">
        <v>1216757.25</v>
      </c>
      <c r="E360" s="29">
        <v>43465</v>
      </c>
      <c r="F360" s="20">
        <v>2</v>
      </c>
    </row>
    <row r="361" spans="2:7">
      <c r="B361" s="38">
        <v>6211</v>
      </c>
      <c r="C361" s="7" t="s">
        <v>498</v>
      </c>
      <c r="D361" s="36">
        <v>1216757.25</v>
      </c>
      <c r="E361" s="29">
        <v>43465</v>
      </c>
      <c r="F361" s="20">
        <v>2</v>
      </c>
    </row>
    <row r="362" spans="2:7">
      <c r="B362" s="38">
        <v>621101</v>
      </c>
      <c r="C362" s="7" t="s">
        <v>499</v>
      </c>
      <c r="D362" s="36">
        <v>16757.25</v>
      </c>
      <c r="E362" s="29">
        <v>43465</v>
      </c>
      <c r="F362" s="20">
        <v>2</v>
      </c>
    </row>
    <row r="363" spans="2:7">
      <c r="B363" s="38">
        <v>621102</v>
      </c>
      <c r="C363" s="7" t="s">
        <v>500</v>
      </c>
      <c r="D363" s="36">
        <v>0</v>
      </c>
      <c r="E363" s="29">
        <v>43465</v>
      </c>
      <c r="F363" s="20">
        <v>2</v>
      </c>
      <c r="G363" s="62"/>
    </row>
    <row r="364" spans="2:7">
      <c r="B364" s="38">
        <v>621103</v>
      </c>
      <c r="C364" s="7" t="s">
        <v>501</v>
      </c>
      <c r="D364" s="36">
        <v>0</v>
      </c>
      <c r="E364" s="29">
        <v>43465</v>
      </c>
      <c r="F364" s="20">
        <v>2</v>
      </c>
    </row>
    <row r="365" spans="2:7">
      <c r="B365" s="38">
        <v>621104</v>
      </c>
      <c r="C365" s="6" t="s">
        <v>502</v>
      </c>
      <c r="D365" s="37">
        <v>0</v>
      </c>
      <c r="E365" s="29">
        <v>43465</v>
      </c>
      <c r="F365" s="20">
        <v>2</v>
      </c>
    </row>
    <row r="366" spans="2:7">
      <c r="B366" s="38">
        <v>621105</v>
      </c>
      <c r="C366" s="6" t="s">
        <v>503</v>
      </c>
      <c r="D366" s="37">
        <v>0</v>
      </c>
      <c r="E366" s="29">
        <v>43465</v>
      </c>
      <c r="F366" s="20">
        <v>2</v>
      </c>
    </row>
    <row r="367" spans="2:7">
      <c r="B367" s="38">
        <v>621106</v>
      </c>
      <c r="C367" s="6" t="s">
        <v>504</v>
      </c>
      <c r="D367" s="37">
        <v>0</v>
      </c>
      <c r="E367" s="29">
        <v>43465</v>
      </c>
      <c r="F367" s="20">
        <v>2</v>
      </c>
    </row>
    <row r="368" spans="2:7">
      <c r="B368" s="38">
        <v>621107</v>
      </c>
      <c r="C368" s="6" t="s">
        <v>505</v>
      </c>
      <c r="D368" s="37">
        <v>0</v>
      </c>
      <c r="E368" s="29">
        <v>43465</v>
      </c>
      <c r="F368" s="20">
        <v>2</v>
      </c>
    </row>
    <row r="369" spans="2:6">
      <c r="B369" s="38">
        <v>621108</v>
      </c>
      <c r="C369" s="6" t="s">
        <v>586</v>
      </c>
      <c r="D369" s="37">
        <v>1200000</v>
      </c>
      <c r="E369" s="29">
        <v>43465</v>
      </c>
      <c r="F369" s="20">
        <v>2</v>
      </c>
    </row>
    <row r="370" spans="2:6">
      <c r="B370" s="38"/>
      <c r="C370" s="6" t="s">
        <v>644</v>
      </c>
      <c r="D370" s="37">
        <v>-6334610.4899999946</v>
      </c>
      <c r="E370" s="29">
        <v>43465</v>
      </c>
      <c r="F370" s="20">
        <v>5</v>
      </c>
    </row>
  </sheetData>
  <autoFilter ref="B19:F358"/>
  <mergeCells count="6">
    <mergeCell ref="B18:F18"/>
    <mergeCell ref="B8:B15"/>
    <mergeCell ref="C8:C15"/>
    <mergeCell ref="D8:D15"/>
    <mergeCell ref="E8:E15"/>
    <mergeCell ref="F8:F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35"/>
  <sheetViews>
    <sheetView topLeftCell="A10" zoomScale="90" zoomScaleNormal="90" workbookViewId="0">
      <selection activeCell="C40" sqref="C39:C40"/>
    </sheetView>
  </sheetViews>
  <sheetFormatPr baseColWidth="10" defaultRowHeight="15"/>
  <cols>
    <col min="1" max="1" width="41" style="65" customWidth="1"/>
    <col min="2" max="2" width="53.7109375" style="65" customWidth="1"/>
    <col min="3" max="3" width="29" style="65" customWidth="1"/>
    <col min="4" max="4" width="30.42578125" style="65" customWidth="1"/>
    <col min="5" max="5" width="10.7109375" style="65" customWidth="1"/>
    <col min="6" max="6" width="12.85546875" style="65" customWidth="1"/>
    <col min="7" max="7" width="28.7109375" style="65" customWidth="1"/>
    <col min="8" max="8" width="29.140625" style="65" customWidth="1"/>
    <col min="9" max="16384" width="11.42578125" style="65"/>
  </cols>
  <sheetData>
    <row r="2" spans="1:8">
      <c r="A2" s="31" t="s">
        <v>8</v>
      </c>
      <c r="B2" s="226" t="s">
        <v>610</v>
      </c>
      <c r="C2" s="226"/>
    </row>
    <row r="3" spans="1:8">
      <c r="A3" s="31" t="s">
        <v>25</v>
      </c>
      <c r="B3" s="227" t="s">
        <v>509</v>
      </c>
      <c r="C3" s="227"/>
    </row>
    <row r="4" spans="1:8">
      <c r="A4" s="31" t="s">
        <v>611</v>
      </c>
      <c r="B4" s="11">
        <v>1331</v>
      </c>
      <c r="C4" s="21" t="s">
        <v>169</v>
      </c>
    </row>
    <row r="5" spans="1:8" ht="32.25" customHeight="1">
      <c r="A5" s="31" t="s">
        <v>10</v>
      </c>
      <c r="B5" s="228" t="s">
        <v>507</v>
      </c>
      <c r="C5" s="229"/>
    </row>
    <row r="6" spans="1:8">
      <c r="A6" s="31" t="s">
        <v>11</v>
      </c>
      <c r="B6" s="230" t="s">
        <v>508</v>
      </c>
      <c r="C6" s="231"/>
    </row>
    <row r="9" spans="1:8" s="71" customFormat="1" ht="22.5">
      <c r="A9" s="70" t="s">
        <v>612</v>
      </c>
      <c r="B9" s="69" t="s">
        <v>613</v>
      </c>
      <c r="C9" s="68" t="s">
        <v>614</v>
      </c>
      <c r="D9" s="68" t="s">
        <v>615</v>
      </c>
      <c r="E9" s="69" t="s">
        <v>616</v>
      </c>
      <c r="F9" s="2" t="s">
        <v>617</v>
      </c>
      <c r="G9" s="3" t="s">
        <v>618</v>
      </c>
      <c r="H9" s="3" t="s">
        <v>18</v>
      </c>
    </row>
    <row r="10" spans="1:8" ht="27" customHeight="1">
      <c r="A10" s="189" t="s">
        <v>619</v>
      </c>
      <c r="B10" s="189" t="s">
        <v>620</v>
      </c>
      <c r="C10" s="189" t="s">
        <v>525</v>
      </c>
      <c r="D10" s="189" t="s">
        <v>621</v>
      </c>
      <c r="E10" s="189" t="s">
        <v>622</v>
      </c>
      <c r="F10" s="189" t="s">
        <v>623</v>
      </c>
      <c r="G10" s="189" t="s">
        <v>624</v>
      </c>
      <c r="H10" s="189" t="s">
        <v>510</v>
      </c>
    </row>
    <row r="11" spans="1:8" ht="22.5" customHeight="1">
      <c r="A11" s="189"/>
      <c r="B11" s="189"/>
      <c r="C11" s="189"/>
      <c r="D11" s="189"/>
      <c r="E11" s="189"/>
      <c r="F11" s="189"/>
      <c r="G11" s="189"/>
      <c r="H11" s="189"/>
    </row>
    <row r="12" spans="1:8" ht="22.5" customHeight="1">
      <c r="A12" s="189"/>
      <c r="B12" s="189"/>
      <c r="C12" s="189"/>
      <c r="D12" s="189"/>
      <c r="E12" s="189"/>
      <c r="F12" s="189"/>
      <c r="G12" s="189"/>
      <c r="H12" s="189"/>
    </row>
    <row r="13" spans="1:8" ht="22.5" customHeight="1">
      <c r="A13" s="189"/>
      <c r="B13" s="189"/>
      <c r="C13" s="189"/>
      <c r="D13" s="189"/>
      <c r="E13" s="189"/>
      <c r="F13" s="189"/>
      <c r="G13" s="189"/>
      <c r="H13" s="189"/>
    </row>
    <row r="14" spans="1:8" ht="22.5" customHeight="1">
      <c r="A14" s="189"/>
      <c r="B14" s="189"/>
      <c r="C14" s="189"/>
      <c r="D14" s="189"/>
      <c r="E14" s="189"/>
      <c r="F14" s="189"/>
      <c r="G14" s="189"/>
      <c r="H14" s="189"/>
    </row>
    <row r="15" spans="1:8" ht="15.75" customHeight="1">
      <c r="A15" s="189"/>
      <c r="B15" s="189"/>
      <c r="C15" s="189"/>
      <c r="D15" s="189"/>
      <c r="E15" s="189"/>
      <c r="F15" s="189"/>
      <c r="G15" s="189"/>
      <c r="H15" s="189"/>
    </row>
    <row r="16" spans="1:8">
      <c r="A16" s="189"/>
      <c r="B16" s="189"/>
      <c r="C16" s="189"/>
      <c r="D16" s="189"/>
      <c r="E16" s="189"/>
      <c r="F16" s="189"/>
      <c r="G16" s="189"/>
      <c r="H16" s="189"/>
    </row>
    <row r="17" spans="1:14">
      <c r="A17" s="189"/>
      <c r="B17" s="189"/>
      <c r="C17" s="189"/>
      <c r="D17" s="189"/>
      <c r="E17" s="189"/>
      <c r="F17" s="189"/>
      <c r="G17" s="189"/>
      <c r="H17" s="189"/>
    </row>
    <row r="18" spans="1:14">
      <c r="A18" s="72"/>
      <c r="B18" s="72"/>
      <c r="C18" s="72"/>
      <c r="D18" s="72"/>
      <c r="E18" s="72"/>
      <c r="F18" s="72"/>
      <c r="G18" s="72"/>
      <c r="H18" s="72"/>
    </row>
    <row r="19" spans="1:14">
      <c r="A19" s="72"/>
      <c r="B19" s="72"/>
      <c r="C19" s="72"/>
      <c r="D19" s="72"/>
      <c r="E19" s="72"/>
      <c r="F19" s="72"/>
      <c r="G19" s="72"/>
      <c r="H19" s="72"/>
    </row>
    <row r="20" spans="1:14">
      <c r="A20" s="72"/>
      <c r="B20" s="72"/>
      <c r="C20" s="72"/>
      <c r="D20" s="72"/>
      <c r="E20" s="72"/>
      <c r="F20" s="72"/>
      <c r="G20" s="72"/>
      <c r="H20" s="72"/>
    </row>
    <row r="21" spans="1:14">
      <c r="A21" s="72"/>
      <c r="B21" s="72"/>
      <c r="C21" s="72"/>
      <c r="D21" s="72"/>
      <c r="E21" s="72"/>
      <c r="F21" s="72"/>
      <c r="G21" s="72"/>
      <c r="H21" s="72"/>
    </row>
    <row r="22" spans="1:14" ht="19.5">
      <c r="A22" s="22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</row>
    <row r="23" spans="1:14" s="71" customFormat="1" ht="22.5">
      <c r="A23" s="70" t="s">
        <v>612</v>
      </c>
      <c r="B23" s="70" t="s">
        <v>613</v>
      </c>
      <c r="C23" s="68" t="s">
        <v>614</v>
      </c>
      <c r="D23" s="68" t="s">
        <v>615</v>
      </c>
      <c r="E23" s="70" t="s">
        <v>616</v>
      </c>
      <c r="F23" s="2" t="s">
        <v>617</v>
      </c>
      <c r="G23" s="2" t="s">
        <v>618</v>
      </c>
      <c r="H23" s="2" t="s">
        <v>18</v>
      </c>
    </row>
    <row r="24" spans="1:14" s="30" customFormat="1">
      <c r="A24" s="73" t="s">
        <v>625</v>
      </c>
      <c r="B24" s="74" t="s">
        <v>626</v>
      </c>
      <c r="C24" s="75">
        <v>3853.52</v>
      </c>
      <c r="D24" s="76">
        <v>5.9999999999999995E-4</v>
      </c>
      <c r="E24" s="77">
        <v>0</v>
      </c>
      <c r="F24" s="78"/>
      <c r="G24" s="79">
        <v>1</v>
      </c>
      <c r="H24" s="80">
        <v>43465</v>
      </c>
    </row>
    <row r="25" spans="1:14">
      <c r="A25" s="81" t="s">
        <v>627</v>
      </c>
      <c r="B25" s="82" t="s">
        <v>628</v>
      </c>
      <c r="C25" s="66">
        <v>2000</v>
      </c>
      <c r="D25" s="83">
        <v>1</v>
      </c>
      <c r="E25" s="77">
        <v>0</v>
      </c>
      <c r="F25" s="82"/>
      <c r="G25" s="79">
        <v>1</v>
      </c>
      <c r="H25" s="80">
        <v>43465</v>
      </c>
    </row>
    <row r="26" spans="1:14">
      <c r="A26" s="81" t="s">
        <v>629</v>
      </c>
      <c r="B26" s="82" t="s">
        <v>630</v>
      </c>
      <c r="C26" s="66">
        <v>115901</v>
      </c>
      <c r="D26" s="83">
        <v>1</v>
      </c>
      <c r="E26" s="77">
        <v>0</v>
      </c>
      <c r="F26" s="82"/>
      <c r="G26" s="79">
        <v>1</v>
      </c>
      <c r="H26" s="80">
        <v>43465</v>
      </c>
    </row>
    <row r="27" spans="1:14">
      <c r="A27" s="81" t="s">
        <v>631</v>
      </c>
      <c r="B27" s="82" t="s">
        <v>541</v>
      </c>
      <c r="C27" s="66">
        <v>427553</v>
      </c>
      <c r="D27" s="83">
        <v>1</v>
      </c>
      <c r="E27" s="77">
        <v>0</v>
      </c>
      <c r="F27" s="82"/>
      <c r="G27" s="79">
        <v>1</v>
      </c>
      <c r="H27" s="80">
        <v>43465</v>
      </c>
    </row>
    <row r="28" spans="1:14">
      <c r="A28" s="81" t="s">
        <v>632</v>
      </c>
      <c r="B28" s="82" t="s">
        <v>633</v>
      </c>
      <c r="C28" s="66">
        <v>106032</v>
      </c>
      <c r="D28" s="83">
        <v>1</v>
      </c>
      <c r="E28" s="77">
        <v>0</v>
      </c>
      <c r="F28" s="82"/>
      <c r="G28" s="79">
        <v>1</v>
      </c>
      <c r="H28" s="80">
        <v>43465</v>
      </c>
    </row>
    <row r="29" spans="1:14">
      <c r="A29" s="81" t="s">
        <v>511</v>
      </c>
      <c r="B29" s="82" t="s">
        <v>634</v>
      </c>
      <c r="C29" s="66">
        <v>4214592</v>
      </c>
      <c r="D29" s="84">
        <v>0.878</v>
      </c>
      <c r="E29" s="77">
        <v>0</v>
      </c>
      <c r="F29" s="82"/>
      <c r="G29" s="79">
        <v>1</v>
      </c>
      <c r="H29" s="80">
        <v>43465</v>
      </c>
    </row>
    <row r="30" spans="1:14">
      <c r="A30" s="81" t="s">
        <v>635</v>
      </c>
      <c r="B30" s="82" t="s">
        <v>636</v>
      </c>
      <c r="C30" s="66">
        <v>8032383.5999999996</v>
      </c>
      <c r="D30" s="84">
        <v>0.95450000000000002</v>
      </c>
      <c r="E30" s="77">
        <v>0</v>
      </c>
      <c r="F30" s="82"/>
      <c r="G30" s="79">
        <v>1</v>
      </c>
      <c r="H30" s="80">
        <v>43465</v>
      </c>
    </row>
    <row r="31" spans="1:14">
      <c r="A31" s="81" t="s">
        <v>637</v>
      </c>
      <c r="B31" s="82" t="s">
        <v>638</v>
      </c>
      <c r="C31" s="66">
        <v>1027390</v>
      </c>
      <c r="D31" s="85">
        <v>1</v>
      </c>
      <c r="E31" s="77">
        <v>0</v>
      </c>
      <c r="F31" s="82"/>
      <c r="G31" s="79">
        <v>1</v>
      </c>
      <c r="H31" s="80">
        <v>43465</v>
      </c>
    </row>
    <row r="32" spans="1:14">
      <c r="A32" s="81" t="s">
        <v>512</v>
      </c>
      <c r="B32" s="82" t="s">
        <v>639</v>
      </c>
      <c r="C32" s="66">
        <v>1577906</v>
      </c>
      <c r="D32" s="85">
        <v>1</v>
      </c>
      <c r="E32" s="77">
        <v>0</v>
      </c>
      <c r="F32" s="82"/>
      <c r="G32" s="79">
        <v>1</v>
      </c>
      <c r="H32" s="80">
        <v>43465</v>
      </c>
    </row>
    <row r="33" spans="1:8">
      <c r="A33" s="81" t="s">
        <v>513</v>
      </c>
      <c r="B33" s="82" t="s">
        <v>514</v>
      </c>
      <c r="C33" s="66">
        <v>894318</v>
      </c>
      <c r="D33" s="85">
        <v>1</v>
      </c>
      <c r="E33" s="77">
        <v>0</v>
      </c>
      <c r="F33" s="82"/>
      <c r="G33" s="79">
        <v>1</v>
      </c>
      <c r="H33" s="80">
        <v>43465</v>
      </c>
    </row>
    <row r="34" spans="1:8">
      <c r="A34" s="81" t="s">
        <v>640</v>
      </c>
      <c r="B34" s="82" t="s">
        <v>641</v>
      </c>
      <c r="C34" s="66">
        <v>2000</v>
      </c>
      <c r="D34" s="85">
        <v>1</v>
      </c>
      <c r="E34" s="77">
        <v>0</v>
      </c>
      <c r="F34" s="82"/>
      <c r="G34" s="79">
        <v>1</v>
      </c>
      <c r="H34" s="80">
        <v>43465</v>
      </c>
    </row>
    <row r="35" spans="1:8">
      <c r="A35" s="81" t="s">
        <v>642</v>
      </c>
      <c r="B35" s="82" t="s">
        <v>643</v>
      </c>
      <c r="C35" s="66">
        <v>25872.57</v>
      </c>
      <c r="D35" s="84">
        <v>5.5999999999999999E-3</v>
      </c>
      <c r="E35" s="77">
        <v>0</v>
      </c>
      <c r="F35" s="82"/>
      <c r="G35" s="79">
        <v>1</v>
      </c>
      <c r="H35" s="80">
        <v>43465</v>
      </c>
    </row>
  </sheetData>
  <mergeCells count="13">
    <mergeCell ref="A22:N22"/>
    <mergeCell ref="B2:C2"/>
    <mergeCell ref="B3:C3"/>
    <mergeCell ref="B5:C5"/>
    <mergeCell ref="B6:C6"/>
    <mergeCell ref="A10:A17"/>
    <mergeCell ref="B10:B17"/>
    <mergeCell ref="C10:C17"/>
    <mergeCell ref="D10:D17"/>
    <mergeCell ref="E10:E17"/>
    <mergeCell ref="F10:F17"/>
    <mergeCell ref="G10:G17"/>
    <mergeCell ref="H10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ESTADO SITUACION</vt:lpstr>
      <vt:lpstr>ESTADO DE RESULTADOS EBITDA</vt:lpstr>
      <vt:lpstr>Presupuesto Ingresos</vt:lpstr>
      <vt:lpstr>Presupuesto Gastos</vt:lpstr>
      <vt:lpstr>FORMATO ESTADO RESULTADOS</vt:lpstr>
      <vt:lpstr>PARTICIPACIÓN ACC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Verduga M.</dc:creator>
  <cp:lastModifiedBy>juan.lucas</cp:lastModifiedBy>
  <dcterms:created xsi:type="dcterms:W3CDTF">2017-06-06T04:00:48Z</dcterms:created>
  <dcterms:modified xsi:type="dcterms:W3CDTF">2019-02-22T16:51:19Z</dcterms:modified>
</cp:coreProperties>
</file>